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drawings/drawing4.xml" ContentType="application/vnd.openxmlformats-officedocument.drawing+xml"/>
  <Override PartName="/xl/tables/table3.xml" ContentType="application/vnd.openxmlformats-officedocument.spreadsheetml.table+xml"/>
  <Override PartName="/xl/drawings/drawing5.xml" ContentType="application/vnd.openxmlformats-officedocument.drawing+xml"/>
  <Override PartName="/xl/tables/table4.xml" ContentType="application/vnd.openxmlformats-officedocument.spreadsheetml.table+xml"/>
  <Override PartName="/xl/drawings/drawing6.xml" ContentType="application/vnd.openxmlformats-officedocument.drawing+xml"/>
  <Override PartName="/xl/tables/table5.xml" ContentType="application/vnd.openxmlformats-officedocument.spreadsheetml.table+xml"/>
  <Override PartName="/xl/drawings/drawing7.xml" ContentType="application/vnd.openxmlformats-officedocument.drawing+xml"/>
  <Override PartName="/xl/tables/table6.xml" ContentType="application/vnd.openxmlformats-officedocument.spreadsheetml.table+xml"/>
  <Override PartName="/xl/drawings/drawing8.xml" ContentType="application/vnd.openxmlformats-officedocument.drawing+xml"/>
  <Override PartName="/xl/tables/table7.xml" ContentType="application/vnd.openxmlformats-officedocument.spreadsheetml.table+xml"/>
  <Override PartName="/xl/drawings/drawing9.xml" ContentType="application/vnd.openxmlformats-officedocument.drawing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codeName="EstaPastaDeTrabalho"/>
  <mc:AlternateContent xmlns:mc="http://schemas.openxmlformats.org/markup-compatibility/2006">
    <mc:Choice Requires="x15">
      <x15ac:absPath xmlns:x15ac="http://schemas.microsoft.com/office/spreadsheetml/2010/11/ac" url="https://fiemg.sharepoint.com/sites/Corp_GEFE/Documentos Compartilhados/PESQUISAS/INDICADORES INDUSTRIAIS/ELABORAÇÃO DO INDEX/2 Banco de Dados SH/Série Histórica_2026_cnae20/"/>
    </mc:Choice>
  </mc:AlternateContent>
  <xr:revisionPtr revIDLastSave="29" documentId="8_{A9E144E9-727D-4DFF-8646-54F924A340B2}" xr6:coauthVersionLast="47" xr6:coauthVersionMax="47" xr10:uidLastSave="{3EEB0274-D92F-4FB4-BDA9-2C87A67EF6EE}"/>
  <bookViews>
    <workbookView xWindow="-108" yWindow="-108" windowWidth="23256" windowHeight="12456" tabRatio="859" xr2:uid="{00000000-000D-0000-FFFF-FFFF00000000}"/>
  </bookViews>
  <sheets>
    <sheet name="Análises" sheetId="4" r:id="rId1"/>
    <sheet name="MG_series_dessazonalizadas" sheetId="1" r:id="rId2"/>
    <sheet name="MG_series" sheetId="2" r:id="rId3"/>
    <sheet name="Faturamento_MG_setores" sheetId="3" r:id="rId4"/>
    <sheet name="Emprego_MG_setores" sheetId="7" r:id="rId5"/>
    <sheet name="Horas_Trabalhadas_MG_setores" sheetId="6" r:id="rId6"/>
    <sheet name="Massa_Salarial_MG_setores" sheetId="8" r:id="rId7"/>
    <sheet name="Rendimento_Médio_MG_setores" sheetId="9" r:id="rId8"/>
    <sheet name="UCI_MG_setores" sheetId="10" r:id="rId9"/>
  </sheets>
  <definedNames>
    <definedName name="_xlnm._FilterDatabase" localSheetId="2" hidden="1">MG_series!$Z$3:$AF$219</definedName>
    <definedName name="_xlnm._FilterDatabase" localSheetId="1" hidden="1">MG_series_dessazonalizadas!$J$3:$P$280</definedName>
    <definedName name="_xlnm.Print_Area" localSheetId="0">Análises!$A$1:$S$23</definedName>
    <definedName name="Fat.Dessaz">Serie_dessazonalizada[[#All],[Fat.real]]</definedName>
    <definedName name="Fat_Extrativa">Faturamento_MG_setores!$D$3:$D$1048576</definedName>
    <definedName name="Fat_transformacao">Faturamento_MG_setores!$E$3:$E$1048576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81" i="1" l="1"/>
  <c r="B281" i="7" l="1"/>
  <c r="B281" i="10"/>
  <c r="B281" i="6"/>
  <c r="B245" i="9"/>
  <c r="B245" i="8"/>
  <c r="B281" i="3"/>
  <c r="B281" i="2"/>
  <c r="B280" i="1"/>
  <c r="B280" i="7" l="1"/>
  <c r="B280" i="10"/>
  <c r="B280" i="6"/>
  <c r="B244" i="9"/>
  <c r="B244" i="8"/>
  <c r="B280" i="3"/>
  <c r="B280" i="2"/>
  <c r="B279" i="1"/>
  <c r="B279" i="7" l="1"/>
  <c r="B279" i="10"/>
  <c r="B279" i="6"/>
  <c r="B243" i="9"/>
  <c r="B243" i="8"/>
  <c r="B279" i="3"/>
  <c r="B279" i="2"/>
  <c r="B278" i="1"/>
  <c r="B278" i="7" l="1"/>
  <c r="B278" i="10"/>
  <c r="B278" i="6"/>
  <c r="B242" i="9"/>
  <c r="B242" i="8"/>
  <c r="B278" i="3"/>
  <c r="B278" i="2"/>
  <c r="B277" i="1"/>
  <c r="B277" i="7" l="1"/>
  <c r="B277" i="10"/>
  <c r="B277" i="6"/>
  <c r="B241" i="9"/>
  <c r="B241" i="8"/>
  <c r="B277" i="3"/>
  <c r="B277" i="2"/>
  <c r="B276" i="1"/>
  <c r="B276" i="7" l="1"/>
  <c r="B276" i="10"/>
  <c r="B276" i="6"/>
  <c r="B240" i="9"/>
  <c r="B240" i="8"/>
  <c r="B276" i="3"/>
  <c r="B276" i="2"/>
  <c r="B275" i="1"/>
  <c r="B275" i="7" l="1"/>
  <c r="B275" i="10"/>
  <c r="B275" i="6"/>
  <c r="B239" i="9"/>
  <c r="B239" i="8"/>
  <c r="B275" i="3"/>
  <c r="B275" i="2"/>
  <c r="B274" i="1"/>
  <c r="B274" i="7" l="1"/>
  <c r="B274" i="10"/>
  <c r="B274" i="6"/>
  <c r="B238" i="9"/>
  <c r="B238" i="8"/>
  <c r="B274" i="3"/>
  <c r="B274" i="2"/>
  <c r="B273" i="1"/>
  <c r="B273" i="7" l="1"/>
  <c r="B273" i="10"/>
  <c r="B273" i="6"/>
  <c r="B237" i="9"/>
  <c r="B237" i="8"/>
  <c r="B273" i="3"/>
  <c r="B273" i="2"/>
  <c r="B272" i="1" l="1"/>
  <c r="B272" i="7" l="1"/>
  <c r="B272" i="10"/>
  <c r="B272" i="6"/>
  <c r="B236" i="9"/>
  <c r="B236" i="8"/>
  <c r="B272" i="3"/>
  <c r="B272" i="2"/>
  <c r="B271" i="1"/>
  <c r="B271" i="7" l="1"/>
  <c r="B271" i="10"/>
  <c r="B271" i="6"/>
  <c r="B235" i="9"/>
  <c r="B235" i="8"/>
  <c r="B271" i="3"/>
  <c r="B271" i="2"/>
  <c r="B270" i="1"/>
  <c r="B270" i="7" l="1"/>
  <c r="B270" i="10"/>
  <c r="B270" i="6"/>
  <c r="B234" i="9"/>
  <c r="B234" i="8"/>
  <c r="B270" i="3"/>
  <c r="B270" i="2"/>
  <c r="B269" i="1"/>
  <c r="B269" i="7" l="1"/>
  <c r="B269" i="10"/>
  <c r="B269" i="6"/>
  <c r="B233" i="9"/>
  <c r="B233" i="8"/>
  <c r="B269" i="3"/>
  <c r="B269" i="2"/>
  <c r="B268" i="1"/>
  <c r="B268" i="7" l="1"/>
  <c r="B268" i="10"/>
  <c r="B268" i="6"/>
  <c r="B232" i="9"/>
  <c r="B232" i="8"/>
  <c r="B268" i="3"/>
  <c r="B268" i="2"/>
  <c r="B267" i="1" l="1"/>
  <c r="B267" i="7" l="1"/>
  <c r="B267" i="10"/>
  <c r="B267" i="6"/>
  <c r="B231" i="9"/>
  <c r="B231" i="8"/>
  <c r="B267" i="3"/>
  <c r="B267" i="2"/>
  <c r="B266" i="1"/>
  <c r="B266" i="7" l="1"/>
  <c r="B266" i="10"/>
  <c r="B266" i="6"/>
  <c r="B230" i="9"/>
  <c r="B230" i="8"/>
  <c r="B266" i="3"/>
  <c r="B266" i="2"/>
  <c r="B265" i="1"/>
  <c r="B265" i="7" l="1"/>
  <c r="B265" i="10"/>
  <c r="B265" i="6"/>
  <c r="B229" i="9"/>
  <c r="B229" i="8"/>
  <c r="B265" i="3"/>
  <c r="B265" i="2"/>
  <c r="B264" i="1" l="1"/>
  <c r="B264" i="7" l="1"/>
  <c r="B264" i="10"/>
  <c r="B264" i="6"/>
  <c r="B228" i="9"/>
  <c r="B228" i="8"/>
  <c r="B264" i="3"/>
  <c r="B264" i="2"/>
  <c r="B263" i="1"/>
  <c r="B263" i="7" l="1"/>
  <c r="B263" i="10"/>
  <c r="B263" i="6"/>
  <c r="B227" i="9"/>
  <c r="B227" i="8"/>
  <c r="B263" i="3"/>
  <c r="B263" i="2"/>
  <c r="B262" i="1"/>
  <c r="B262" i="7" l="1"/>
  <c r="B262" i="10"/>
  <c r="B262" i="6"/>
  <c r="B226" i="9"/>
  <c r="B226" i="8"/>
  <c r="B262" i="3"/>
  <c r="B262" i="2"/>
  <c r="B261" i="1" l="1"/>
  <c r="B261" i="7" l="1"/>
  <c r="B261" i="10"/>
  <c r="B261" i="6"/>
  <c r="B225" i="9"/>
  <c r="B225" i="8"/>
  <c r="B261" i="3"/>
  <c r="B261" i="2"/>
  <c r="B260" i="1"/>
  <c r="B260" i="7" l="1"/>
  <c r="B260" i="10"/>
  <c r="B260" i="6"/>
  <c r="B224" i="9"/>
  <c r="B224" i="8"/>
  <c r="B260" i="3"/>
  <c r="B260" i="2"/>
  <c r="B259" i="1" l="1"/>
  <c r="B259" i="7" l="1"/>
  <c r="B259" i="10"/>
  <c r="B259" i="6"/>
  <c r="B223" i="9"/>
  <c r="B223" i="8"/>
  <c r="B259" i="3"/>
  <c r="B259" i="2"/>
  <c r="B258" i="1"/>
  <c r="B258" i="7" l="1"/>
  <c r="B258" i="10"/>
  <c r="B258" i="6"/>
  <c r="B222" i="9"/>
  <c r="B222" i="8"/>
  <c r="B258" i="3"/>
  <c r="B258" i="2"/>
  <c r="B257" i="1" l="1"/>
  <c r="B257" i="7" l="1"/>
  <c r="B257" i="10"/>
  <c r="B257" i="6"/>
  <c r="B221" i="9"/>
  <c r="B221" i="8"/>
  <c r="B257" i="3"/>
  <c r="B257" i="2"/>
  <c r="B256" i="1" l="1"/>
  <c r="B256" i="7" l="1"/>
  <c r="B256" i="10"/>
  <c r="B256" i="6"/>
  <c r="B220" i="9"/>
  <c r="B220" i="8"/>
  <c r="B256" i="3"/>
  <c r="B256" i="2"/>
  <c r="B255" i="1" l="1"/>
  <c r="B255" i="7" l="1"/>
  <c r="B255" i="10"/>
  <c r="B255" i="6"/>
  <c r="B219" i="9"/>
  <c r="B219" i="8"/>
  <c r="B255" i="3"/>
  <c r="B255" i="2"/>
  <c r="B254" i="1" l="1"/>
  <c r="B254" i="7" l="1"/>
  <c r="B254" i="10"/>
  <c r="B254" i="6"/>
  <c r="B218" i="9"/>
  <c r="B218" i="8"/>
  <c r="B254" i="3"/>
  <c r="B254" i="2"/>
  <c r="B253" i="1" l="1"/>
  <c r="B253" i="7" l="1"/>
  <c r="B253" i="10"/>
  <c r="B253" i="6"/>
  <c r="B217" i="9"/>
  <c r="B217" i="8"/>
  <c r="B253" i="3"/>
  <c r="B253" i="2"/>
  <c r="B252" i="1" l="1"/>
  <c r="B252" i="7" l="1"/>
  <c r="B252" i="10"/>
  <c r="B252" i="6"/>
  <c r="B216" i="9"/>
  <c r="B216" i="8"/>
  <c r="B252" i="3"/>
  <c r="B252" i="2"/>
  <c r="B251" i="1" l="1"/>
  <c r="B251" i="7" l="1"/>
  <c r="B251" i="10"/>
  <c r="B251" i="6"/>
  <c r="B215" i="9"/>
  <c r="B215" i="8"/>
  <c r="B251" i="3"/>
  <c r="B251" i="2"/>
  <c r="B250" i="1" l="1"/>
  <c r="B250" i="7" l="1"/>
  <c r="B250" i="10"/>
  <c r="B250" i="6"/>
  <c r="B214" i="9"/>
  <c r="B214" i="8"/>
  <c r="B250" i="3"/>
  <c r="B250" i="2"/>
  <c r="B249" i="1" l="1"/>
  <c r="B249" i="7" l="1"/>
  <c r="B249" i="10"/>
  <c r="B249" i="6"/>
  <c r="B213" i="9"/>
  <c r="B213" i="8"/>
  <c r="B249" i="3"/>
  <c r="B249" i="2"/>
  <c r="B248" i="1" l="1"/>
  <c r="B248" i="7" l="1"/>
  <c r="B248" i="10"/>
  <c r="B248" i="6"/>
  <c r="B212" i="9"/>
  <c r="B212" i="8"/>
  <c r="B248" i="3"/>
  <c r="B248" i="2"/>
  <c r="B247" i="1" l="1"/>
  <c r="B247" i="7" l="1"/>
  <c r="B247" i="10"/>
  <c r="B247" i="6"/>
  <c r="B211" i="9"/>
  <c r="B211" i="8"/>
  <c r="B247" i="3"/>
  <c r="B247" i="2"/>
  <c r="B246" i="1" l="1"/>
  <c r="B246" i="7" l="1"/>
  <c r="B246" i="10"/>
  <c r="B246" i="6"/>
  <c r="B210" i="9"/>
  <c r="B210" i="8"/>
  <c r="B246" i="3"/>
  <c r="B246" i="2"/>
  <c r="B245" i="1" l="1"/>
  <c r="B245" i="7" l="1"/>
  <c r="B245" i="10"/>
  <c r="B245" i="6"/>
  <c r="B209" i="9"/>
  <c r="B209" i="8"/>
  <c r="B245" i="3"/>
  <c r="B245" i="2"/>
  <c r="B244" i="1" l="1"/>
  <c r="B244" i="7" l="1"/>
  <c r="B244" i="10"/>
  <c r="B244" i="6"/>
  <c r="B208" i="9"/>
  <c r="B208" i="8"/>
  <c r="B244" i="3"/>
  <c r="B244" i="2"/>
  <c r="B243" i="1" l="1"/>
  <c r="B243" i="7" l="1"/>
  <c r="B243" i="10"/>
  <c r="B243" i="6"/>
  <c r="B207" i="9"/>
  <c r="B207" i="8"/>
  <c r="B243" i="3"/>
  <c r="B243" i="2"/>
  <c r="B242" i="1" l="1"/>
  <c r="B242" i="7" l="1"/>
  <c r="B242" i="10"/>
  <c r="B242" i="6"/>
  <c r="B206" i="9"/>
  <c r="B206" i="8"/>
  <c r="B242" i="3"/>
  <c r="B242" i="2"/>
  <c r="B241" i="1" l="1"/>
  <c r="B241" i="7" l="1"/>
  <c r="B241" i="10"/>
  <c r="B241" i="6"/>
  <c r="B205" i="9"/>
  <c r="B205" i="8"/>
  <c r="B241" i="3"/>
  <c r="B241" i="2"/>
  <c r="B240" i="1" l="1"/>
  <c r="B240" i="7" l="1"/>
  <c r="B240" i="10"/>
  <c r="B240" i="6"/>
  <c r="B204" i="9"/>
  <c r="B204" i="8"/>
  <c r="B240" i="3"/>
  <c r="B240" i="2"/>
  <c r="B239" i="1" l="1"/>
  <c r="B239" i="7" l="1"/>
  <c r="B239" i="10"/>
  <c r="B239" i="6"/>
  <c r="B203" i="9"/>
  <c r="B203" i="8"/>
  <c r="B239" i="3"/>
  <c r="B239" i="2"/>
  <c r="B238" i="1" l="1"/>
  <c r="B238" i="7" l="1"/>
  <c r="B238" i="10"/>
  <c r="B238" i="6"/>
  <c r="B202" i="9"/>
  <c r="B202" i="8"/>
  <c r="B238" i="3"/>
  <c r="B238" i="2"/>
  <c r="B237" i="1" l="1"/>
  <c r="B237" i="7" l="1"/>
  <c r="B237" i="10"/>
  <c r="B237" i="6"/>
  <c r="B201" i="9"/>
  <c r="B201" i="8"/>
  <c r="B237" i="3"/>
  <c r="B237" i="2"/>
  <c r="B236" i="1" l="1"/>
  <c r="B236" i="7" l="1"/>
  <c r="B236" i="10"/>
  <c r="B236" i="6"/>
  <c r="B200" i="9"/>
  <c r="B200" i="8"/>
  <c r="B236" i="3"/>
  <c r="B236" i="2"/>
  <c r="B235" i="1" l="1"/>
  <c r="B235" i="7" l="1"/>
  <c r="B235" i="10"/>
  <c r="B235" i="6"/>
  <c r="B199" i="9"/>
  <c r="B199" i="8"/>
  <c r="B235" i="3"/>
  <c r="B235" i="2"/>
  <c r="B234" i="1" l="1"/>
  <c r="B234" i="7" l="1"/>
  <c r="B234" i="10"/>
  <c r="B234" i="6"/>
  <c r="B198" i="9"/>
  <c r="B198" i="8"/>
  <c r="B234" i="3"/>
  <c r="B234" i="2"/>
  <c r="B233" i="7" l="1"/>
  <c r="B233" i="10"/>
  <c r="B233" i="6"/>
  <c r="B197" i="9"/>
  <c r="B197" i="8"/>
  <c r="B233" i="3"/>
  <c r="B233" i="2"/>
  <c r="B233" i="1" l="1"/>
  <c r="B232" i="1" l="1"/>
  <c r="B232" i="7" l="1"/>
  <c r="B232" i="10"/>
  <c r="B232" i="6"/>
  <c r="B196" i="9"/>
  <c r="B196" i="8"/>
  <c r="B232" i="3"/>
  <c r="B232" i="2"/>
  <c r="B231" i="1" l="1"/>
  <c r="B231" i="7" l="1"/>
  <c r="B231" i="10"/>
  <c r="B231" i="6"/>
  <c r="B195" i="9"/>
  <c r="B195" i="8"/>
  <c r="B231" i="3"/>
  <c r="B231" i="2"/>
  <c r="B230" i="2" l="1"/>
  <c r="B230" i="7" l="1"/>
  <c r="B230" i="10"/>
  <c r="B230" i="6"/>
  <c r="B194" i="9"/>
  <c r="B194" i="8"/>
  <c r="B230" i="3"/>
  <c r="B230" i="1" l="1"/>
  <c r="B229" i="1" l="1"/>
  <c r="B229" i="7" l="1"/>
  <c r="B229" i="10"/>
  <c r="B229" i="6"/>
  <c r="B193" i="9"/>
  <c r="B193" i="8"/>
  <c r="B229" i="3"/>
  <c r="B229" i="2"/>
  <c r="B228" i="1" l="1"/>
  <c r="B228" i="7" l="1"/>
  <c r="B228" i="10"/>
  <c r="B228" i="6"/>
  <c r="B192" i="9"/>
  <c r="B192" i="8"/>
  <c r="B228" i="3"/>
  <c r="B228" i="2"/>
  <c r="B227" i="1" l="1"/>
  <c r="B227" i="7" l="1"/>
  <c r="B227" i="10"/>
  <c r="B227" i="6"/>
  <c r="B191" i="9"/>
  <c r="B191" i="8"/>
  <c r="B227" i="3"/>
  <c r="B227" i="2"/>
  <c r="B226" i="1" l="1"/>
  <c r="B226" i="7" l="1"/>
  <c r="B226" i="10"/>
  <c r="B226" i="6"/>
  <c r="B190" i="9"/>
  <c r="B190" i="8"/>
  <c r="B226" i="3"/>
  <c r="B226" i="2"/>
  <c r="B225" i="7" l="1"/>
  <c r="B225" i="10"/>
  <c r="B225" i="6"/>
  <c r="B189" i="9"/>
  <c r="B189" i="8"/>
  <c r="B225" i="3"/>
  <c r="B225" i="2"/>
  <c r="B225" i="1" l="1"/>
  <c r="B224" i="1" l="1"/>
  <c r="B224" i="7" l="1"/>
  <c r="B224" i="10"/>
  <c r="B224" i="6"/>
  <c r="B188" i="9"/>
  <c r="B188" i="8"/>
  <c r="B224" i="3"/>
  <c r="B224" i="2"/>
  <c r="B223" i="1" l="1"/>
  <c r="B223" i="7" l="1"/>
  <c r="B223" i="10"/>
  <c r="B223" i="6"/>
  <c r="B187" i="9"/>
  <c r="B187" i="8"/>
  <c r="B223" i="3"/>
  <c r="B223" i="2"/>
  <c r="B222" i="1" l="1"/>
  <c r="B222" i="7" l="1"/>
  <c r="B222" i="10"/>
  <c r="B222" i="6"/>
  <c r="B186" i="9"/>
  <c r="B186" i="8"/>
  <c r="B222" i="3"/>
  <c r="B222" i="2"/>
  <c r="B221" i="1" l="1"/>
  <c r="B221" i="7" l="1"/>
  <c r="B221" i="10"/>
  <c r="B221" i="6"/>
  <c r="B185" i="9"/>
  <c r="B185" i="8"/>
  <c r="B221" i="3"/>
  <c r="B221" i="2"/>
  <c r="B220" i="1" l="1"/>
  <c r="B220" i="7" l="1"/>
  <c r="B220" i="10"/>
  <c r="B220" i="6"/>
  <c r="B184" i="9"/>
  <c r="B184" i="8"/>
  <c r="B220" i="3"/>
  <c r="B220" i="2"/>
  <c r="B219" i="1" l="1"/>
  <c r="B219" i="7" l="1"/>
  <c r="B219" i="10"/>
  <c r="B219" i="6"/>
  <c r="B183" i="9"/>
  <c r="B183" i="8"/>
  <c r="B219" i="3"/>
  <c r="B219" i="2"/>
  <c r="B218" i="1" l="1"/>
  <c r="B218" i="7" l="1"/>
  <c r="B218" i="10"/>
  <c r="B218" i="6"/>
  <c r="B182" i="9"/>
  <c r="B182" i="8"/>
  <c r="B218" i="3"/>
  <c r="B218" i="2"/>
  <c r="B217" i="1" l="1"/>
  <c r="B217" i="7" l="1"/>
  <c r="B217" i="10"/>
  <c r="B217" i="6"/>
  <c r="B181" i="9"/>
  <c r="B181" i="8"/>
  <c r="B217" i="3"/>
  <c r="B217" i="2"/>
  <c r="B216" i="7" l="1"/>
  <c r="B216" i="10"/>
  <c r="B216" i="6"/>
  <c r="B180" i="9"/>
  <c r="B180" i="8"/>
  <c r="B216" i="3"/>
  <c r="B216" i="2"/>
  <c r="B216" i="1"/>
  <c r="B215" i="1" l="1"/>
  <c r="B215" i="7" l="1"/>
  <c r="B215" i="10"/>
  <c r="B215" i="6"/>
  <c r="B179" i="9"/>
  <c r="B179" i="8"/>
  <c r="B215" i="3"/>
  <c r="B215" i="2"/>
  <c r="B214" i="1" l="1"/>
  <c r="B214" i="7" l="1"/>
  <c r="B214" i="10"/>
  <c r="B214" i="6"/>
  <c r="B178" i="9"/>
  <c r="B178" i="8"/>
  <c r="B214" i="3"/>
  <c r="B214" i="2"/>
  <c r="B213" i="1" l="1"/>
  <c r="B213" i="7" l="1"/>
  <c r="B213" i="10"/>
  <c r="B213" i="6"/>
  <c r="B177" i="9"/>
  <c r="B177" i="8"/>
  <c r="B213" i="3"/>
  <c r="B213" i="2"/>
  <c r="B212" i="7" l="1"/>
  <c r="B212" i="10"/>
  <c r="B212" i="6"/>
  <c r="B176" i="9"/>
  <c r="B176" i="8"/>
  <c r="B212" i="3"/>
  <c r="B212" i="2"/>
  <c r="B212" i="1" l="1"/>
  <c r="B211" i="1" l="1"/>
  <c r="B211" i="7" l="1"/>
  <c r="B211" i="10"/>
  <c r="B211" i="6"/>
  <c r="B175" i="9"/>
  <c r="B175" i="8"/>
  <c r="B211" i="3"/>
  <c r="B211" i="2"/>
  <c r="B210" i="1" l="1"/>
  <c r="B210" i="2" l="1"/>
  <c r="B210" i="7" l="1"/>
  <c r="B210" i="10"/>
  <c r="B210" i="6"/>
  <c r="B174" i="9"/>
  <c r="B174" i="8"/>
  <c r="B210" i="3"/>
  <c r="B209" i="1" l="1"/>
  <c r="B209" i="7" l="1"/>
  <c r="B209" i="10"/>
  <c r="B209" i="6"/>
  <c r="B173" i="9"/>
  <c r="B173" i="8"/>
  <c r="B209" i="3"/>
  <c r="B209" i="2"/>
  <c r="B208" i="1" l="1"/>
  <c r="B208" i="7" l="1"/>
  <c r="B208" i="10"/>
  <c r="B208" i="6"/>
  <c r="B172" i="9"/>
  <c r="B172" i="8"/>
  <c r="B208" i="3"/>
  <c r="B208" i="2"/>
  <c r="B207" i="1" l="1"/>
  <c r="B207" i="7" l="1"/>
  <c r="B207" i="10"/>
  <c r="B207" i="6"/>
  <c r="B171" i="9"/>
  <c r="B171" i="8"/>
  <c r="B207" i="3"/>
  <c r="B207" i="2"/>
  <c r="B206" i="1" l="1"/>
  <c r="B206" i="7" l="1"/>
  <c r="B206" i="10"/>
  <c r="B206" i="6"/>
  <c r="B170" i="9"/>
  <c r="B170" i="8"/>
  <c r="B206" i="3"/>
  <c r="B206" i="2"/>
  <c r="B205" i="1" l="1"/>
  <c r="B205" i="7" l="1"/>
  <c r="B205" i="10"/>
  <c r="B205" i="6"/>
  <c r="B169" i="9"/>
  <c r="B169" i="8"/>
  <c r="B205" i="3"/>
  <c r="B205" i="2"/>
  <c r="B204" i="1" l="1"/>
  <c r="B204" i="7" l="1"/>
  <c r="B204" i="10"/>
  <c r="B204" i="6"/>
  <c r="B168" i="9"/>
  <c r="B168" i="8"/>
  <c r="B204" i="3"/>
  <c r="B204" i="2"/>
  <c r="B203" i="1" l="1"/>
  <c r="B203" i="7" l="1"/>
  <c r="B203" i="10"/>
  <c r="B203" i="6"/>
  <c r="B167" i="9"/>
  <c r="B167" i="8"/>
  <c r="B203" i="3"/>
  <c r="B203" i="2"/>
  <c r="B202" i="1" l="1"/>
  <c r="B202" i="7" l="1"/>
  <c r="B202" i="10"/>
  <c r="B202" i="6"/>
  <c r="B166" i="9"/>
  <c r="B166" i="8"/>
  <c r="B202" i="3"/>
  <c r="B202" i="2"/>
  <c r="B201" i="1" l="1"/>
  <c r="B201" i="7" l="1"/>
  <c r="B201" i="10"/>
  <c r="B201" i="6"/>
  <c r="B165" i="9"/>
  <c r="B165" i="8"/>
  <c r="B201" i="3"/>
  <c r="B201" i="2"/>
  <c r="B200" i="1" l="1"/>
  <c r="B200" i="7" l="1"/>
  <c r="B200" i="10"/>
  <c r="B200" i="6"/>
  <c r="B164" i="9"/>
  <c r="B164" i="8"/>
  <c r="B200" i="3"/>
  <c r="B200" i="2"/>
  <c r="B199" i="1" l="1"/>
  <c r="B199" i="7" l="1"/>
  <c r="B199" i="10"/>
  <c r="B199" i="6"/>
  <c r="B163" i="9"/>
  <c r="B163" i="8"/>
  <c r="B199" i="3"/>
  <c r="B199" i="2"/>
  <c r="B198" i="1" l="1"/>
  <c r="B198" i="7" l="1"/>
  <c r="B198" i="10"/>
  <c r="B198" i="6"/>
  <c r="B162" i="9"/>
  <c r="B162" i="8"/>
  <c r="B198" i="3"/>
  <c r="B198" i="2"/>
  <c r="B197" i="1" l="1"/>
  <c r="B197" i="7" l="1"/>
  <c r="B197" i="10"/>
  <c r="B197" i="6"/>
  <c r="B161" i="9"/>
  <c r="B161" i="8"/>
  <c r="B197" i="3"/>
  <c r="B197" i="2"/>
  <c r="B196" i="1" l="1"/>
  <c r="B196" i="7" l="1"/>
  <c r="B196" i="10"/>
  <c r="B196" i="6"/>
  <c r="B160" i="9"/>
  <c r="B160" i="8"/>
  <c r="B196" i="3"/>
  <c r="B196" i="2"/>
  <c r="B195" i="1" l="1"/>
  <c r="B195" i="7" l="1"/>
  <c r="B195" i="10"/>
  <c r="B195" i="6"/>
  <c r="B159" i="9"/>
  <c r="B159" i="8"/>
  <c r="B195" i="3"/>
  <c r="B195" i="2"/>
  <c r="B194" i="1" l="1"/>
  <c r="B194" i="7" l="1"/>
  <c r="B194" i="10"/>
  <c r="B194" i="6"/>
  <c r="B158" i="9"/>
  <c r="B158" i="8"/>
  <c r="B194" i="3"/>
  <c r="B194" i="2"/>
  <c r="B193" i="1" l="1"/>
  <c r="B193" i="7" l="1"/>
  <c r="B193" i="10"/>
  <c r="B193" i="6"/>
  <c r="B157" i="9"/>
  <c r="B157" i="8"/>
  <c r="B193" i="3"/>
  <c r="B193" i="2"/>
  <c r="B192" i="7" l="1"/>
  <c r="B192" i="10"/>
  <c r="B192" i="6"/>
  <c r="B156" i="9"/>
  <c r="B156" i="8"/>
  <c r="B192" i="3"/>
  <c r="B192" i="2"/>
  <c r="B192" i="1" l="1"/>
  <c r="B4" i="1" l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1" i="7" l="1"/>
  <c r="B191" i="10"/>
  <c r="B191" i="6"/>
  <c r="B155" i="9"/>
  <c r="B155" i="8"/>
  <c r="B191" i="3"/>
  <c r="B191" i="2"/>
  <c r="B190" i="7" l="1"/>
  <c r="B190" i="10"/>
  <c r="B190" i="6"/>
  <c r="B154" i="9"/>
  <c r="B154" i="8"/>
  <c r="B190" i="3"/>
  <c r="B190" i="2"/>
  <c r="B189" i="7" l="1"/>
  <c r="B189" i="10"/>
  <c r="B189" i="6"/>
  <c r="B153" i="9"/>
  <c r="B153" i="8"/>
  <c r="B189" i="3"/>
  <c r="B189" i="2"/>
  <c r="BE37" i="4" l="1"/>
  <c r="BC37" i="4"/>
  <c r="BA37" i="4"/>
  <c r="AY37" i="4"/>
  <c r="AW37" i="4"/>
  <c r="AU37" i="4"/>
  <c r="BE19" i="4"/>
  <c r="BC19" i="4"/>
  <c r="BA19" i="4"/>
  <c r="AY19" i="4"/>
  <c r="AW19" i="4"/>
  <c r="AU19" i="4"/>
  <c r="G16" i="4"/>
  <c r="Q16" i="4" s="1"/>
  <c r="F15" i="4"/>
  <c r="P15" i="4" s="1"/>
  <c r="AK13" i="4"/>
  <c r="AL12" i="4"/>
  <c r="AK12" i="4"/>
  <c r="BE2" i="4"/>
  <c r="BC2" i="4"/>
  <c r="BA2" i="4"/>
  <c r="AY2" i="4"/>
  <c r="AW2" i="4"/>
  <c r="AU2" i="4"/>
  <c r="D22" i="4" l="1"/>
  <c r="D17" i="4"/>
  <c r="AL13" i="4"/>
  <c r="AV19" i="4" s="1"/>
  <c r="L16" i="4"/>
  <c r="K15" i="4"/>
  <c r="G15" i="4"/>
  <c r="F16" i="4"/>
  <c r="BB19" i="4" l="1"/>
  <c r="BB2" i="4"/>
  <c r="AV2" i="4"/>
  <c r="BF2" i="4"/>
  <c r="BF19" i="4"/>
  <c r="BF37" i="4"/>
  <c r="AV37" i="4"/>
  <c r="BD19" i="4"/>
  <c r="AZ37" i="4"/>
  <c r="AZ2" i="4"/>
  <c r="BB37" i="4"/>
  <c r="AZ19" i="4"/>
  <c r="BD37" i="4"/>
  <c r="BD2" i="4"/>
  <c r="AX2" i="4"/>
  <c r="AX37" i="4"/>
  <c r="AX19" i="4"/>
  <c r="Q15" i="4"/>
  <c r="L15" i="4"/>
  <c r="K16" i="4"/>
  <c r="P16" i="4"/>
  <c r="B188" i="10" l="1"/>
  <c r="B187" i="10"/>
  <c r="B186" i="10"/>
  <c r="B185" i="10"/>
  <c r="B184" i="10"/>
  <c r="B183" i="10"/>
  <c r="B182" i="10"/>
  <c r="B181" i="10"/>
  <c r="B180" i="10"/>
  <c r="B179" i="10"/>
  <c r="B178" i="10"/>
  <c r="B177" i="10"/>
  <c r="B176" i="10"/>
  <c r="B175" i="10"/>
  <c r="B174" i="10"/>
  <c r="B173" i="10"/>
  <c r="B172" i="10"/>
  <c r="B171" i="10"/>
  <c r="B170" i="10"/>
  <c r="B169" i="10"/>
  <c r="B168" i="10"/>
  <c r="B167" i="10"/>
  <c r="B166" i="10"/>
  <c r="B165" i="10"/>
  <c r="B164" i="10"/>
  <c r="B163" i="10"/>
  <c r="B162" i="10"/>
  <c r="B161" i="10"/>
  <c r="B160" i="10"/>
  <c r="B159" i="10"/>
  <c r="B158" i="10"/>
  <c r="B157" i="10"/>
  <c r="B156" i="10"/>
  <c r="B155" i="10"/>
  <c r="B154" i="10"/>
  <c r="B153" i="10"/>
  <c r="B152" i="10"/>
  <c r="B151" i="10"/>
  <c r="B150" i="10"/>
  <c r="B149" i="10"/>
  <c r="B148" i="10"/>
  <c r="B147" i="10"/>
  <c r="B146" i="10"/>
  <c r="B145" i="10"/>
  <c r="B144" i="10"/>
  <c r="B143" i="10"/>
  <c r="B142" i="10"/>
  <c r="B141" i="10"/>
  <c r="B140" i="10"/>
  <c r="B139" i="10"/>
  <c r="B138" i="10"/>
  <c r="B137" i="10"/>
  <c r="B136" i="10"/>
  <c r="B135" i="10"/>
  <c r="B134" i="10"/>
  <c r="B133" i="10"/>
  <c r="B132" i="10"/>
  <c r="B131" i="10"/>
  <c r="B130" i="10"/>
  <c r="B129" i="10"/>
  <c r="B128" i="10"/>
  <c r="B127" i="10"/>
  <c r="B126" i="10"/>
  <c r="B125" i="10"/>
  <c r="B124" i="10"/>
  <c r="B123" i="10"/>
  <c r="B122" i="10"/>
  <c r="B121" i="10"/>
  <c r="B120" i="10"/>
  <c r="B119" i="10"/>
  <c r="B118" i="10"/>
  <c r="B117" i="10"/>
  <c r="B116" i="10"/>
  <c r="B115" i="10"/>
  <c r="B114" i="10"/>
  <c r="B113" i="10"/>
  <c r="B112" i="10"/>
  <c r="B111" i="10"/>
  <c r="B110" i="10"/>
  <c r="B109" i="10"/>
  <c r="B108" i="10"/>
  <c r="B107" i="10"/>
  <c r="B106" i="10"/>
  <c r="B105" i="10"/>
  <c r="B104" i="10"/>
  <c r="B103" i="10"/>
  <c r="B102" i="10"/>
  <c r="B101" i="10"/>
  <c r="B100" i="10"/>
  <c r="B99" i="10"/>
  <c r="B98" i="10"/>
  <c r="B97" i="10"/>
  <c r="B96" i="10"/>
  <c r="B95" i="10"/>
  <c r="B94" i="10"/>
  <c r="B93" i="10"/>
  <c r="B92" i="10"/>
  <c r="B91" i="10"/>
  <c r="B90" i="10"/>
  <c r="B89" i="10"/>
  <c r="B88" i="10"/>
  <c r="B87" i="10"/>
  <c r="B86" i="10"/>
  <c r="B85" i="10"/>
  <c r="B84" i="10"/>
  <c r="B83" i="10"/>
  <c r="B82" i="10"/>
  <c r="B81" i="10"/>
  <c r="B80" i="10"/>
  <c r="B79" i="10"/>
  <c r="B78" i="10"/>
  <c r="B77" i="10"/>
  <c r="B76" i="10"/>
  <c r="B75" i="10"/>
  <c r="B74" i="10"/>
  <c r="B73" i="10"/>
  <c r="B72" i="10"/>
  <c r="B71" i="10"/>
  <c r="B70" i="10"/>
  <c r="B69" i="10"/>
  <c r="B68" i="10"/>
  <c r="B67" i="10"/>
  <c r="B66" i="10"/>
  <c r="B65" i="10"/>
  <c r="B64" i="10"/>
  <c r="B63" i="10"/>
  <c r="B62" i="10"/>
  <c r="B61" i="10"/>
  <c r="B60" i="10"/>
  <c r="B59" i="10"/>
  <c r="B58" i="10"/>
  <c r="B57" i="10"/>
  <c r="B56" i="10"/>
  <c r="B55" i="10"/>
  <c r="B54" i="10"/>
  <c r="B53" i="10"/>
  <c r="B52" i="10"/>
  <c r="B51" i="10"/>
  <c r="B50" i="10"/>
  <c r="B49" i="10"/>
  <c r="B48" i="10"/>
  <c r="B47" i="10"/>
  <c r="B46" i="10"/>
  <c r="B45" i="10"/>
  <c r="B44" i="10"/>
  <c r="B43" i="10"/>
  <c r="B42" i="10"/>
  <c r="B41" i="10"/>
  <c r="B40" i="10"/>
  <c r="B39" i="10"/>
  <c r="B38" i="10"/>
  <c r="B37" i="10"/>
  <c r="B36" i="10"/>
  <c r="B35" i="10"/>
  <c r="B34" i="10"/>
  <c r="B33" i="10"/>
  <c r="B32" i="10"/>
  <c r="B31" i="10"/>
  <c r="B30" i="10"/>
  <c r="B29" i="10"/>
  <c r="B28" i="10"/>
  <c r="B27" i="10"/>
  <c r="B26" i="10"/>
  <c r="B25" i="10"/>
  <c r="B24" i="10"/>
  <c r="B23" i="10"/>
  <c r="B22" i="10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B5" i="10"/>
  <c r="B4" i="10"/>
  <c r="B152" i="9"/>
  <c r="B151" i="9"/>
  <c r="B150" i="9"/>
  <c r="B149" i="9"/>
  <c r="B148" i="9"/>
  <c r="B147" i="9"/>
  <c r="B146" i="9"/>
  <c r="B145" i="9"/>
  <c r="B144" i="9"/>
  <c r="B143" i="9"/>
  <c r="B142" i="9"/>
  <c r="B141" i="9"/>
  <c r="B140" i="9"/>
  <c r="B139" i="9"/>
  <c r="B138" i="9"/>
  <c r="B137" i="9"/>
  <c r="B136" i="9"/>
  <c r="B135" i="9"/>
  <c r="B134" i="9"/>
  <c r="B133" i="9"/>
  <c r="B132" i="9"/>
  <c r="B131" i="9"/>
  <c r="B130" i="9"/>
  <c r="B129" i="9"/>
  <c r="B128" i="9"/>
  <c r="B127" i="9"/>
  <c r="B126" i="9"/>
  <c r="B125" i="9"/>
  <c r="B124" i="9"/>
  <c r="B123" i="9"/>
  <c r="B122" i="9"/>
  <c r="B121" i="9"/>
  <c r="B120" i="9"/>
  <c r="B119" i="9"/>
  <c r="B118" i="9"/>
  <c r="B117" i="9"/>
  <c r="B116" i="9"/>
  <c r="B115" i="9"/>
  <c r="B114" i="9"/>
  <c r="B113" i="9"/>
  <c r="B112" i="9"/>
  <c r="B111" i="9"/>
  <c r="B110" i="9"/>
  <c r="B109" i="9"/>
  <c r="B108" i="9"/>
  <c r="B107" i="9"/>
  <c r="B106" i="9"/>
  <c r="B105" i="9"/>
  <c r="B104" i="9"/>
  <c r="B103" i="9"/>
  <c r="B102" i="9"/>
  <c r="B101" i="9"/>
  <c r="B100" i="9"/>
  <c r="B99" i="9"/>
  <c r="B98" i="9"/>
  <c r="B97" i="9"/>
  <c r="B96" i="9"/>
  <c r="B95" i="9"/>
  <c r="B94" i="9"/>
  <c r="B93" i="9"/>
  <c r="B92" i="9"/>
  <c r="B91" i="9"/>
  <c r="B90" i="9"/>
  <c r="B89" i="9"/>
  <c r="B88" i="9"/>
  <c r="B87" i="9"/>
  <c r="B86" i="9"/>
  <c r="B85" i="9"/>
  <c r="B84" i="9"/>
  <c r="B83" i="9"/>
  <c r="B82" i="9"/>
  <c r="B81" i="9"/>
  <c r="B80" i="9"/>
  <c r="B79" i="9"/>
  <c r="B78" i="9"/>
  <c r="B77" i="9"/>
  <c r="B76" i="9"/>
  <c r="B75" i="9"/>
  <c r="B74" i="9"/>
  <c r="B73" i="9"/>
  <c r="B72" i="9"/>
  <c r="B71" i="9"/>
  <c r="B70" i="9"/>
  <c r="B69" i="9"/>
  <c r="B68" i="9"/>
  <c r="B67" i="9"/>
  <c r="B66" i="9"/>
  <c r="B65" i="9"/>
  <c r="B64" i="9"/>
  <c r="B63" i="9"/>
  <c r="B62" i="9"/>
  <c r="B61" i="9"/>
  <c r="B60" i="9"/>
  <c r="B59" i="9"/>
  <c r="B58" i="9"/>
  <c r="B57" i="9"/>
  <c r="B56" i="9"/>
  <c r="B55" i="9"/>
  <c r="B54" i="9"/>
  <c r="B53" i="9"/>
  <c r="B52" i="9"/>
  <c r="B51" i="9"/>
  <c r="B50" i="9"/>
  <c r="B49" i="9"/>
  <c r="B48" i="9"/>
  <c r="B47" i="9"/>
  <c r="B46" i="9"/>
  <c r="B45" i="9"/>
  <c r="B44" i="9"/>
  <c r="B43" i="9"/>
  <c r="B42" i="9"/>
  <c r="B41" i="9"/>
  <c r="B40" i="9"/>
  <c r="B39" i="9"/>
  <c r="B38" i="9"/>
  <c r="B37" i="9"/>
  <c r="B36" i="9"/>
  <c r="B35" i="9"/>
  <c r="B34" i="9"/>
  <c r="B33" i="9"/>
  <c r="B32" i="9"/>
  <c r="B31" i="9"/>
  <c r="B30" i="9"/>
  <c r="B29" i="9"/>
  <c r="B28" i="9"/>
  <c r="B27" i="9"/>
  <c r="B26" i="9"/>
  <c r="B25" i="9"/>
  <c r="B24" i="9"/>
  <c r="B23" i="9"/>
  <c r="B22" i="9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B5" i="9"/>
  <c r="B4" i="9"/>
  <c r="B152" i="8"/>
  <c r="B151" i="8"/>
  <c r="B150" i="8"/>
  <c r="B149" i="8"/>
  <c r="B148" i="8"/>
  <c r="B147" i="8"/>
  <c r="B146" i="8"/>
  <c r="B145" i="8"/>
  <c r="B144" i="8"/>
  <c r="B143" i="8"/>
  <c r="B142" i="8"/>
  <c r="B141" i="8"/>
  <c r="B140" i="8"/>
  <c r="B139" i="8"/>
  <c r="B138" i="8"/>
  <c r="B137" i="8"/>
  <c r="B136" i="8"/>
  <c r="B135" i="8"/>
  <c r="B134" i="8"/>
  <c r="B133" i="8"/>
  <c r="B132" i="8"/>
  <c r="B131" i="8"/>
  <c r="B130" i="8"/>
  <c r="B129" i="8"/>
  <c r="B128" i="8"/>
  <c r="B127" i="8"/>
  <c r="B126" i="8"/>
  <c r="B125" i="8"/>
  <c r="B124" i="8"/>
  <c r="B123" i="8"/>
  <c r="B122" i="8"/>
  <c r="B121" i="8"/>
  <c r="B120" i="8"/>
  <c r="B119" i="8"/>
  <c r="B118" i="8"/>
  <c r="B117" i="8"/>
  <c r="B116" i="8"/>
  <c r="B115" i="8"/>
  <c r="B114" i="8"/>
  <c r="B113" i="8"/>
  <c r="B112" i="8"/>
  <c r="B111" i="8"/>
  <c r="B110" i="8"/>
  <c r="B109" i="8"/>
  <c r="B108" i="8"/>
  <c r="B107" i="8"/>
  <c r="B106" i="8"/>
  <c r="B105" i="8"/>
  <c r="B104" i="8"/>
  <c r="B103" i="8"/>
  <c r="B102" i="8"/>
  <c r="B101" i="8"/>
  <c r="B100" i="8"/>
  <c r="B99" i="8"/>
  <c r="B98" i="8"/>
  <c r="B97" i="8"/>
  <c r="B96" i="8"/>
  <c r="B95" i="8"/>
  <c r="B94" i="8"/>
  <c r="B93" i="8"/>
  <c r="B92" i="8"/>
  <c r="B91" i="8"/>
  <c r="B90" i="8"/>
  <c r="B89" i="8"/>
  <c r="B88" i="8"/>
  <c r="B87" i="8"/>
  <c r="B86" i="8"/>
  <c r="B85" i="8"/>
  <c r="B84" i="8"/>
  <c r="B83" i="8"/>
  <c r="B82" i="8"/>
  <c r="B81" i="8"/>
  <c r="B80" i="8"/>
  <c r="B79" i="8"/>
  <c r="B78" i="8"/>
  <c r="B77" i="8"/>
  <c r="B76" i="8"/>
  <c r="B75" i="8"/>
  <c r="B74" i="8"/>
  <c r="B73" i="8"/>
  <c r="B72" i="8"/>
  <c r="B71" i="8"/>
  <c r="B70" i="8"/>
  <c r="B69" i="8"/>
  <c r="B68" i="8"/>
  <c r="B67" i="8"/>
  <c r="B66" i="8"/>
  <c r="B65" i="8"/>
  <c r="B64" i="8"/>
  <c r="B63" i="8"/>
  <c r="B62" i="8"/>
  <c r="B61" i="8"/>
  <c r="B60" i="8"/>
  <c r="B59" i="8"/>
  <c r="B58" i="8"/>
  <c r="B57" i="8"/>
  <c r="B56" i="8"/>
  <c r="B55" i="8"/>
  <c r="B54" i="8"/>
  <c r="B53" i="8"/>
  <c r="B52" i="8"/>
  <c r="B51" i="8"/>
  <c r="B50" i="8"/>
  <c r="B49" i="8"/>
  <c r="B48" i="8"/>
  <c r="B47" i="8"/>
  <c r="B46" i="8"/>
  <c r="B45" i="8"/>
  <c r="B44" i="8"/>
  <c r="B43" i="8"/>
  <c r="B42" i="8"/>
  <c r="B41" i="8"/>
  <c r="B40" i="8"/>
  <c r="B39" i="8"/>
  <c r="B38" i="8"/>
  <c r="B37" i="8"/>
  <c r="B36" i="8"/>
  <c r="B35" i="8"/>
  <c r="B34" i="8"/>
  <c r="B33" i="8"/>
  <c r="B32" i="8"/>
  <c r="B31" i="8"/>
  <c r="B30" i="8"/>
  <c r="B29" i="8"/>
  <c r="B28" i="8"/>
  <c r="B27" i="8"/>
  <c r="B26" i="8"/>
  <c r="B25" i="8"/>
  <c r="B24" i="8"/>
  <c r="B23" i="8"/>
  <c r="B22" i="8"/>
  <c r="B21" i="8"/>
  <c r="B20" i="8"/>
  <c r="B19" i="8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B5" i="8"/>
  <c r="B4" i="8"/>
  <c r="B188" i="7"/>
  <c r="B187" i="7"/>
  <c r="B186" i="7"/>
  <c r="B185" i="7"/>
  <c r="B184" i="7"/>
  <c r="B183" i="7"/>
  <c r="B182" i="7"/>
  <c r="B181" i="7"/>
  <c r="B180" i="7"/>
  <c r="B179" i="7"/>
  <c r="B178" i="7"/>
  <c r="B177" i="7"/>
  <c r="B176" i="7"/>
  <c r="B175" i="7"/>
  <c r="B174" i="7"/>
  <c r="B173" i="7"/>
  <c r="B172" i="7"/>
  <c r="B171" i="7"/>
  <c r="B170" i="7"/>
  <c r="B169" i="7"/>
  <c r="B168" i="7"/>
  <c r="B167" i="7"/>
  <c r="B166" i="7"/>
  <c r="B165" i="7"/>
  <c r="B164" i="7"/>
  <c r="B163" i="7"/>
  <c r="B162" i="7"/>
  <c r="B161" i="7"/>
  <c r="B160" i="7"/>
  <c r="B159" i="7"/>
  <c r="B158" i="7"/>
  <c r="B157" i="7"/>
  <c r="B156" i="7"/>
  <c r="B155" i="7"/>
  <c r="B154" i="7"/>
  <c r="B153" i="7"/>
  <c r="B152" i="7"/>
  <c r="B151" i="7"/>
  <c r="B150" i="7"/>
  <c r="B149" i="7"/>
  <c r="B148" i="7"/>
  <c r="B147" i="7"/>
  <c r="B146" i="7"/>
  <c r="B145" i="7"/>
  <c r="B144" i="7"/>
  <c r="B143" i="7"/>
  <c r="B142" i="7"/>
  <c r="B141" i="7"/>
  <c r="B140" i="7"/>
  <c r="B139" i="7"/>
  <c r="B138" i="7"/>
  <c r="B137" i="7"/>
  <c r="B136" i="7"/>
  <c r="B135" i="7"/>
  <c r="B134" i="7"/>
  <c r="B133" i="7"/>
  <c r="B132" i="7"/>
  <c r="B131" i="7"/>
  <c r="B130" i="7"/>
  <c r="B129" i="7"/>
  <c r="B128" i="7"/>
  <c r="B127" i="7"/>
  <c r="B126" i="7"/>
  <c r="B125" i="7"/>
  <c r="B124" i="7"/>
  <c r="B123" i="7"/>
  <c r="B122" i="7"/>
  <c r="B121" i="7"/>
  <c r="B120" i="7"/>
  <c r="B119" i="7"/>
  <c r="B118" i="7"/>
  <c r="B117" i="7"/>
  <c r="B116" i="7"/>
  <c r="B115" i="7"/>
  <c r="B114" i="7"/>
  <c r="B113" i="7"/>
  <c r="B112" i="7"/>
  <c r="B111" i="7"/>
  <c r="B110" i="7"/>
  <c r="B109" i="7"/>
  <c r="B108" i="7"/>
  <c r="B107" i="7"/>
  <c r="B106" i="7"/>
  <c r="B105" i="7"/>
  <c r="B104" i="7"/>
  <c r="B103" i="7"/>
  <c r="B102" i="7"/>
  <c r="B101" i="7"/>
  <c r="B100" i="7"/>
  <c r="B99" i="7"/>
  <c r="B98" i="7"/>
  <c r="B97" i="7"/>
  <c r="B96" i="7"/>
  <c r="B95" i="7"/>
  <c r="B94" i="7"/>
  <c r="B93" i="7"/>
  <c r="B92" i="7"/>
  <c r="B91" i="7"/>
  <c r="B90" i="7"/>
  <c r="B89" i="7"/>
  <c r="B88" i="7"/>
  <c r="B87" i="7"/>
  <c r="B86" i="7"/>
  <c r="B85" i="7"/>
  <c r="B84" i="7"/>
  <c r="B83" i="7"/>
  <c r="B82" i="7"/>
  <c r="B81" i="7"/>
  <c r="B80" i="7"/>
  <c r="B79" i="7"/>
  <c r="B78" i="7"/>
  <c r="B77" i="7"/>
  <c r="B76" i="7"/>
  <c r="B75" i="7"/>
  <c r="B74" i="7"/>
  <c r="B73" i="7"/>
  <c r="B72" i="7"/>
  <c r="B71" i="7"/>
  <c r="B70" i="7"/>
  <c r="B69" i="7"/>
  <c r="B68" i="7"/>
  <c r="B67" i="7"/>
  <c r="B66" i="7"/>
  <c r="B65" i="7"/>
  <c r="B64" i="7"/>
  <c r="B63" i="7"/>
  <c r="B62" i="7"/>
  <c r="B61" i="7"/>
  <c r="B60" i="7"/>
  <c r="B59" i="7"/>
  <c r="B58" i="7"/>
  <c r="B57" i="7"/>
  <c r="B56" i="7"/>
  <c r="B55" i="7"/>
  <c r="B54" i="7"/>
  <c r="B53" i="7"/>
  <c r="B52" i="7"/>
  <c r="B51" i="7"/>
  <c r="B50" i="7"/>
  <c r="B49" i="7"/>
  <c r="B48" i="7"/>
  <c r="B47" i="7"/>
  <c r="B46" i="7"/>
  <c r="B45" i="7"/>
  <c r="B44" i="7"/>
  <c r="B43" i="7"/>
  <c r="B42" i="7"/>
  <c r="B41" i="7"/>
  <c r="B40" i="7"/>
  <c r="B39" i="7"/>
  <c r="B38" i="7"/>
  <c r="B37" i="7"/>
  <c r="B36" i="7"/>
  <c r="B35" i="7"/>
  <c r="B34" i="7"/>
  <c r="B33" i="7"/>
  <c r="B32" i="7"/>
  <c r="B31" i="7"/>
  <c r="B30" i="7"/>
  <c r="B29" i="7"/>
  <c r="B28" i="7"/>
  <c r="B27" i="7"/>
  <c r="B26" i="7"/>
  <c r="B25" i="7"/>
  <c r="B24" i="7"/>
  <c r="B23" i="7"/>
  <c r="B22" i="7"/>
  <c r="B21" i="7"/>
  <c r="B20" i="7"/>
  <c r="B19" i="7"/>
  <c r="B18" i="7"/>
  <c r="B17" i="7"/>
  <c r="B16" i="7"/>
  <c r="B15" i="7"/>
  <c r="B14" i="7"/>
  <c r="B13" i="7"/>
  <c r="B12" i="7"/>
  <c r="B11" i="7"/>
  <c r="B10" i="7"/>
  <c r="B9" i="7"/>
  <c r="B8" i="7"/>
  <c r="B7" i="7"/>
  <c r="B6" i="7"/>
  <c r="B5" i="7"/>
  <c r="B4" i="7"/>
  <c r="B4" i="6"/>
  <c r="B5" i="6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32" i="6"/>
  <c r="B33" i="6"/>
  <c r="B34" i="6"/>
  <c r="B35" i="6"/>
  <c r="B36" i="6"/>
  <c r="B37" i="6"/>
  <c r="B38" i="6"/>
  <c r="B39" i="6"/>
  <c r="B40" i="6"/>
  <c r="B41" i="6"/>
  <c r="B42" i="6"/>
  <c r="B43" i="6"/>
  <c r="B44" i="6"/>
  <c r="B45" i="6"/>
  <c r="B46" i="6"/>
  <c r="B47" i="6"/>
  <c r="B48" i="6"/>
  <c r="B49" i="6"/>
  <c r="B50" i="6"/>
  <c r="B51" i="6"/>
  <c r="B52" i="6"/>
  <c r="B53" i="6"/>
  <c r="B54" i="6"/>
  <c r="B55" i="6"/>
  <c r="B56" i="6"/>
  <c r="B57" i="6"/>
  <c r="B58" i="6"/>
  <c r="B59" i="6"/>
  <c r="B60" i="6"/>
  <c r="B61" i="6"/>
  <c r="B62" i="6"/>
  <c r="B63" i="6"/>
  <c r="B64" i="6"/>
  <c r="B65" i="6"/>
  <c r="B66" i="6"/>
  <c r="B67" i="6"/>
  <c r="B68" i="6"/>
  <c r="B69" i="6"/>
  <c r="B70" i="6"/>
  <c r="B71" i="6"/>
  <c r="B72" i="6"/>
  <c r="B73" i="6"/>
  <c r="B74" i="6"/>
  <c r="B75" i="6"/>
  <c r="B76" i="6"/>
  <c r="B77" i="6"/>
  <c r="B78" i="6"/>
  <c r="B79" i="6"/>
  <c r="B80" i="6"/>
  <c r="B81" i="6"/>
  <c r="B82" i="6"/>
  <c r="B83" i="6"/>
  <c r="B84" i="6"/>
  <c r="B85" i="6"/>
  <c r="B86" i="6"/>
  <c r="B87" i="6"/>
  <c r="B88" i="6"/>
  <c r="B89" i="6"/>
  <c r="B90" i="6"/>
  <c r="B91" i="6"/>
  <c r="B92" i="6"/>
  <c r="B93" i="6"/>
  <c r="B94" i="6"/>
  <c r="B95" i="6"/>
  <c r="B96" i="6"/>
  <c r="B97" i="6"/>
  <c r="B98" i="6"/>
  <c r="B99" i="6"/>
  <c r="B100" i="6"/>
  <c r="B101" i="6"/>
  <c r="B102" i="6"/>
  <c r="B103" i="6"/>
  <c r="B104" i="6"/>
  <c r="B105" i="6"/>
  <c r="B106" i="6"/>
  <c r="B107" i="6"/>
  <c r="B108" i="6"/>
  <c r="B109" i="6"/>
  <c r="B110" i="6"/>
  <c r="B111" i="6"/>
  <c r="B112" i="6"/>
  <c r="B113" i="6"/>
  <c r="B114" i="6"/>
  <c r="B115" i="6"/>
  <c r="B116" i="6"/>
  <c r="B117" i="6"/>
  <c r="B118" i="6"/>
  <c r="B119" i="6"/>
  <c r="B120" i="6"/>
  <c r="B121" i="6"/>
  <c r="B122" i="6"/>
  <c r="B123" i="6"/>
  <c r="B124" i="6"/>
  <c r="B125" i="6"/>
  <c r="B126" i="6"/>
  <c r="B127" i="6"/>
  <c r="B128" i="6"/>
  <c r="B129" i="6"/>
  <c r="B130" i="6"/>
  <c r="B131" i="6"/>
  <c r="B132" i="6"/>
  <c r="B133" i="6"/>
  <c r="B134" i="6"/>
  <c r="B135" i="6"/>
  <c r="B136" i="6"/>
  <c r="B137" i="6"/>
  <c r="B138" i="6"/>
  <c r="B139" i="6"/>
  <c r="B140" i="6"/>
  <c r="B141" i="6"/>
  <c r="B142" i="6"/>
  <c r="B143" i="6"/>
  <c r="B144" i="6"/>
  <c r="B145" i="6"/>
  <c r="B146" i="6"/>
  <c r="B147" i="6"/>
  <c r="B148" i="6"/>
  <c r="B149" i="6"/>
  <c r="B150" i="6"/>
  <c r="B151" i="6"/>
  <c r="B152" i="6"/>
  <c r="B153" i="6"/>
  <c r="B154" i="6"/>
  <c r="B155" i="6"/>
  <c r="B156" i="6"/>
  <c r="B157" i="6"/>
  <c r="B158" i="6"/>
  <c r="B159" i="6"/>
  <c r="B160" i="6"/>
  <c r="B161" i="6"/>
  <c r="B162" i="6"/>
  <c r="B163" i="6"/>
  <c r="B164" i="6"/>
  <c r="B165" i="6"/>
  <c r="B166" i="6"/>
  <c r="B167" i="6"/>
  <c r="B168" i="6"/>
  <c r="B169" i="6"/>
  <c r="B170" i="6"/>
  <c r="B171" i="6"/>
  <c r="B172" i="6"/>
  <c r="B173" i="6"/>
  <c r="B174" i="6"/>
  <c r="B175" i="6"/>
  <c r="B176" i="6"/>
  <c r="B177" i="6"/>
  <c r="B178" i="6"/>
  <c r="B179" i="6"/>
  <c r="B180" i="6"/>
  <c r="B181" i="6"/>
  <c r="B182" i="6"/>
  <c r="B183" i="6"/>
  <c r="B184" i="6"/>
  <c r="B185" i="6"/>
  <c r="B186" i="6"/>
  <c r="B187" i="6"/>
  <c r="B188" i="6"/>
  <c r="B188" i="3"/>
  <c r="B187" i="3"/>
  <c r="B186" i="3"/>
  <c r="B185" i="3"/>
  <c r="B184" i="3"/>
  <c r="B183" i="3"/>
  <c r="B182" i="3"/>
  <c r="B181" i="3"/>
  <c r="B180" i="3"/>
  <c r="B179" i="3"/>
  <c r="B178" i="3"/>
  <c r="B177" i="3"/>
  <c r="B176" i="3"/>
  <c r="B175" i="3"/>
  <c r="B174" i="3"/>
  <c r="B173" i="3"/>
  <c r="B172" i="3"/>
  <c r="B171" i="3"/>
  <c r="B170" i="3"/>
  <c r="B169" i="3"/>
  <c r="B168" i="3"/>
  <c r="B167" i="3"/>
  <c r="B166" i="3"/>
  <c r="B165" i="3"/>
  <c r="B164" i="3"/>
  <c r="B163" i="3"/>
  <c r="B162" i="3"/>
  <c r="B161" i="3"/>
  <c r="B160" i="3"/>
  <c r="B159" i="3"/>
  <c r="B158" i="3"/>
  <c r="B157" i="3"/>
  <c r="B156" i="3"/>
  <c r="B155" i="3"/>
  <c r="B154" i="3"/>
  <c r="B153" i="3"/>
  <c r="B152" i="3"/>
  <c r="B151" i="3"/>
  <c r="B150" i="3"/>
  <c r="B149" i="3"/>
  <c r="B148" i="3"/>
  <c r="B147" i="3"/>
  <c r="B146" i="3"/>
  <c r="B145" i="3"/>
  <c r="B144" i="3"/>
  <c r="B143" i="3"/>
  <c r="B142" i="3"/>
  <c r="B141" i="3"/>
  <c r="B140" i="3"/>
  <c r="B139" i="3"/>
  <c r="B138" i="3"/>
  <c r="B137" i="3"/>
  <c r="B136" i="3"/>
  <c r="B135" i="3"/>
  <c r="B134" i="3"/>
  <c r="B133" i="3"/>
  <c r="B132" i="3"/>
  <c r="B131" i="3"/>
  <c r="B130" i="3"/>
  <c r="B129" i="3"/>
  <c r="B128" i="3"/>
  <c r="B127" i="3"/>
  <c r="B126" i="3"/>
  <c r="B125" i="3"/>
  <c r="B124" i="3"/>
  <c r="B123" i="3"/>
  <c r="B122" i="3"/>
  <c r="B121" i="3"/>
  <c r="B120" i="3"/>
  <c r="B119" i="3"/>
  <c r="B118" i="3"/>
  <c r="B117" i="3"/>
  <c r="B116" i="3"/>
  <c r="B115" i="3"/>
  <c r="B114" i="3"/>
  <c r="B113" i="3"/>
  <c r="B112" i="3"/>
  <c r="B111" i="3"/>
  <c r="B110" i="3"/>
  <c r="B109" i="3"/>
  <c r="B108" i="3"/>
  <c r="B107" i="3"/>
  <c r="B106" i="3"/>
  <c r="B105" i="3"/>
  <c r="B104" i="3"/>
  <c r="B103" i="3"/>
  <c r="B102" i="3"/>
  <c r="B101" i="3"/>
  <c r="B100" i="3"/>
  <c r="B99" i="3"/>
  <c r="B98" i="3"/>
  <c r="B97" i="3"/>
  <c r="B96" i="3"/>
  <c r="B95" i="3"/>
  <c r="B94" i="3"/>
  <c r="B93" i="3"/>
  <c r="B92" i="3"/>
  <c r="B91" i="3"/>
  <c r="B90" i="3"/>
  <c r="B89" i="3"/>
  <c r="B88" i="3"/>
  <c r="B87" i="3"/>
  <c r="B86" i="3"/>
  <c r="B85" i="3"/>
  <c r="B84" i="3"/>
  <c r="B83" i="3"/>
  <c r="B82" i="3"/>
  <c r="B81" i="3"/>
  <c r="B80" i="3"/>
  <c r="B79" i="3"/>
  <c r="B78" i="3"/>
  <c r="B77" i="3"/>
  <c r="B76" i="3"/>
  <c r="B75" i="3"/>
  <c r="B74" i="3"/>
  <c r="B73" i="3"/>
  <c r="B72" i="3"/>
  <c r="B71" i="3"/>
  <c r="B70" i="3"/>
  <c r="B69" i="3"/>
  <c r="B68" i="3"/>
  <c r="B67" i="3"/>
  <c r="B66" i="3"/>
  <c r="B65" i="3"/>
  <c r="B64" i="3"/>
  <c r="B63" i="3"/>
  <c r="B62" i="3"/>
  <c r="B61" i="3"/>
  <c r="B60" i="3"/>
  <c r="B59" i="3"/>
  <c r="B58" i="3"/>
  <c r="B57" i="3"/>
  <c r="B56" i="3"/>
  <c r="B55" i="3"/>
  <c r="B54" i="3"/>
  <c r="B53" i="3"/>
  <c r="B52" i="3"/>
  <c r="B51" i="3"/>
  <c r="B50" i="3"/>
  <c r="B49" i="3"/>
  <c r="B48" i="3"/>
  <c r="B47" i="3"/>
  <c r="B46" i="3"/>
  <c r="B45" i="3"/>
  <c r="B44" i="3"/>
  <c r="B43" i="3"/>
  <c r="B42" i="3"/>
  <c r="B41" i="3"/>
  <c r="B40" i="3"/>
  <c r="B39" i="3"/>
  <c r="B38" i="3"/>
  <c r="B37" i="3"/>
  <c r="B36" i="3"/>
  <c r="B35" i="3"/>
  <c r="B34" i="3"/>
  <c r="B33" i="3"/>
  <c r="B32" i="3"/>
  <c r="B31" i="3"/>
  <c r="B30" i="3"/>
  <c r="B29" i="3"/>
  <c r="B28" i="3"/>
  <c r="B27" i="3"/>
  <c r="B26" i="3"/>
  <c r="B25" i="3"/>
  <c r="B24" i="3"/>
  <c r="B23" i="3"/>
  <c r="B22" i="3"/>
  <c r="B21" i="3"/>
  <c r="B20" i="3"/>
  <c r="B19" i="3"/>
  <c r="B18" i="3"/>
  <c r="B17" i="3"/>
  <c r="B16" i="3"/>
  <c r="B15" i="3"/>
  <c r="B14" i="3"/>
  <c r="B13" i="3"/>
  <c r="B12" i="3"/>
  <c r="B11" i="3"/>
  <c r="B10" i="3"/>
  <c r="B9" i="3"/>
  <c r="B8" i="3"/>
  <c r="B7" i="3"/>
  <c r="B6" i="3"/>
  <c r="B5" i="3"/>
  <c r="B4" i="3"/>
  <c r="B188" i="2"/>
  <c r="B187" i="2"/>
  <c r="B186" i="2"/>
  <c r="B185" i="2"/>
  <c r="B184" i="2"/>
  <c r="B183" i="2"/>
  <c r="B182" i="2"/>
  <c r="B181" i="2"/>
  <c r="B180" i="2"/>
  <c r="B179" i="2"/>
  <c r="B178" i="2"/>
  <c r="B177" i="2"/>
  <c r="B176" i="2"/>
  <c r="B175" i="2"/>
  <c r="B174" i="2"/>
  <c r="B173" i="2"/>
  <c r="B172" i="2"/>
  <c r="B171" i="2"/>
  <c r="B170" i="2"/>
  <c r="B169" i="2"/>
  <c r="B168" i="2"/>
  <c r="B167" i="2"/>
  <c r="B166" i="2"/>
  <c r="B165" i="2"/>
  <c r="B164" i="2"/>
  <c r="B163" i="2"/>
  <c r="B162" i="2"/>
  <c r="B161" i="2"/>
  <c r="B160" i="2"/>
  <c r="B159" i="2"/>
  <c r="B158" i="2"/>
  <c r="B157" i="2"/>
  <c r="B156" i="2"/>
  <c r="B155" i="2"/>
  <c r="B154" i="2"/>
  <c r="B153" i="2"/>
  <c r="B152" i="2"/>
  <c r="B151" i="2"/>
  <c r="B150" i="2"/>
  <c r="B149" i="2"/>
  <c r="B148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B130" i="2"/>
  <c r="B129" i="2"/>
  <c r="B128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B5" i="2"/>
  <c r="B4" i="2"/>
  <c r="K18" i="4" l="1"/>
  <c r="BB28" i="4"/>
  <c r="BD27" i="4"/>
  <c r="BF45" i="4"/>
  <c r="AV45" i="4"/>
  <c r="AV31" i="4"/>
  <c r="AZ14" i="4"/>
  <c r="BF49" i="4"/>
  <c r="BD31" i="4"/>
  <c r="BB48" i="4"/>
  <c r="AX31" i="4"/>
  <c r="AX50" i="4"/>
  <c r="AV47" i="4"/>
  <c r="AV48" i="4"/>
  <c r="AV30" i="4"/>
  <c r="AV49" i="4"/>
  <c r="AV29" i="4"/>
  <c r="AU32" i="4"/>
  <c r="AU31" i="4"/>
  <c r="AU49" i="4"/>
  <c r="AU30" i="4"/>
  <c r="AU47" i="4"/>
  <c r="AU48" i="4"/>
  <c r="AU50" i="4"/>
  <c r="AU29" i="4"/>
  <c r="AV50" i="4"/>
  <c r="AV32" i="4"/>
  <c r="BF12" i="4"/>
  <c r="AX13" i="4"/>
  <c r="BB14" i="4"/>
  <c r="AX15" i="4"/>
  <c r="AZ12" i="4"/>
  <c r="BD13" i="4"/>
  <c r="AV15" i="4"/>
  <c r="BB13" i="4"/>
  <c r="BF14" i="4"/>
  <c r="BB15" i="4"/>
  <c r="BD12" i="4"/>
  <c r="AV14" i="4"/>
  <c r="AZ15" i="4"/>
  <c r="BF13" i="4"/>
  <c r="AX12" i="4"/>
  <c r="BF15" i="4"/>
  <c r="AV13" i="4"/>
  <c r="BC13" i="4"/>
  <c r="BA15" i="4"/>
  <c r="AU13" i="4"/>
  <c r="AY14" i="4"/>
  <c r="BA12" i="4"/>
  <c r="AY15" i="4"/>
  <c r="BC12" i="4"/>
  <c r="AU14" i="4"/>
  <c r="AU12" i="4"/>
  <c r="BA13" i="4"/>
  <c r="BE13" i="4"/>
  <c r="AW13" i="4"/>
  <c r="BC14" i="4"/>
  <c r="BA14" i="4"/>
  <c r="AW14" i="4"/>
  <c r="AY13" i="4"/>
  <c r="AY12" i="4"/>
  <c r="AU15" i="4"/>
  <c r="AW12" i="4"/>
  <c r="AW15" i="4"/>
  <c r="BE12" i="4"/>
  <c r="BE14" i="4"/>
  <c r="BC15" i="4"/>
  <c r="BE15" i="4"/>
  <c r="BD15" i="4"/>
  <c r="AX14" i="4"/>
  <c r="AV12" i="4"/>
  <c r="BB12" i="4"/>
  <c r="AZ13" i="4"/>
  <c r="BD14" i="4"/>
  <c r="BD48" i="4"/>
  <c r="BD50" i="4"/>
  <c r="BD29" i="4"/>
  <c r="BC29" i="4"/>
  <c r="BC48" i="4"/>
  <c r="BC30" i="4"/>
  <c r="BC47" i="4"/>
  <c r="BC31" i="4"/>
  <c r="BC50" i="4"/>
  <c r="BC32" i="4"/>
  <c r="BC49" i="4"/>
  <c r="BD47" i="4"/>
  <c r="BD49" i="4"/>
  <c r="BD30" i="4"/>
  <c r="BD32" i="4"/>
  <c r="AZ28" i="4"/>
  <c r="AY29" i="4"/>
  <c r="AY48" i="4"/>
  <c r="AY30" i="4"/>
  <c r="AY47" i="4"/>
  <c r="AY31" i="4"/>
  <c r="AY49" i="4"/>
  <c r="AY50" i="4"/>
  <c r="AY32" i="4"/>
  <c r="AZ50" i="4"/>
  <c r="AZ30" i="4"/>
  <c r="AZ49" i="4"/>
  <c r="AZ29" i="4"/>
  <c r="AZ48" i="4"/>
  <c r="AZ32" i="4"/>
  <c r="AZ47" i="4"/>
  <c r="AZ31" i="4"/>
  <c r="BF31" i="4"/>
  <c r="BF47" i="4"/>
  <c r="BF32" i="4"/>
  <c r="BF48" i="4"/>
  <c r="BF29" i="4"/>
  <c r="BF28" i="4"/>
  <c r="BE50" i="4"/>
  <c r="BE30" i="4"/>
  <c r="BE31" i="4"/>
  <c r="BE48" i="4"/>
  <c r="BE32" i="4"/>
  <c r="BE29" i="4"/>
  <c r="BE47" i="4"/>
  <c r="BE49" i="4"/>
  <c r="BF30" i="4"/>
  <c r="BF50" i="4"/>
  <c r="AX30" i="4"/>
  <c r="AX32" i="4"/>
  <c r="AX47" i="4"/>
  <c r="AX49" i="4"/>
  <c r="AX29" i="4"/>
  <c r="AX48" i="4"/>
  <c r="AX45" i="4"/>
  <c r="AW50" i="4"/>
  <c r="AW32" i="4"/>
  <c r="AW29" i="4"/>
  <c r="AW48" i="4"/>
  <c r="AW30" i="4"/>
  <c r="AW47" i="4"/>
  <c r="BB32" i="4"/>
  <c r="BA30" i="4"/>
  <c r="BA47" i="4"/>
  <c r="BA50" i="4"/>
  <c r="BA31" i="4"/>
  <c r="BA32" i="4"/>
  <c r="BA29" i="4"/>
  <c r="BA48" i="4"/>
  <c r="BA49" i="4"/>
  <c r="BB31" i="4"/>
  <c r="BB47" i="4"/>
  <c r="BB30" i="4"/>
  <c r="BB50" i="4"/>
  <c r="BB29" i="4"/>
  <c r="BB49" i="4"/>
  <c r="BF10" i="4"/>
  <c r="AV10" i="4"/>
  <c r="BB10" i="4"/>
  <c r="AZ11" i="4"/>
  <c r="AX10" i="4"/>
  <c r="BD11" i="4"/>
  <c r="AW10" i="4"/>
  <c r="AY11" i="4"/>
  <c r="AW11" i="4"/>
  <c r="BC11" i="4"/>
  <c r="BE11" i="4"/>
  <c r="AU10" i="4"/>
  <c r="BC10" i="4"/>
  <c r="BE10" i="4"/>
  <c r="AY10" i="4"/>
  <c r="AU11" i="4"/>
  <c r="BA11" i="4"/>
  <c r="BA10" i="4"/>
  <c r="AZ10" i="4"/>
  <c r="BB11" i="4"/>
  <c r="AX11" i="4"/>
  <c r="AV11" i="4"/>
  <c r="BD10" i="4"/>
  <c r="BF11" i="4"/>
  <c r="AU46" i="4"/>
  <c r="AU45" i="4"/>
  <c r="AU28" i="4"/>
  <c r="AU27" i="4"/>
  <c r="AV46" i="4"/>
  <c r="AV27" i="4"/>
  <c r="AV28" i="4"/>
  <c r="AX27" i="4"/>
  <c r="AX28" i="4"/>
  <c r="AW28" i="4"/>
  <c r="AW45" i="4"/>
  <c r="AW46" i="4"/>
  <c r="AW27" i="4"/>
  <c r="AX46" i="4"/>
  <c r="AZ45" i="4"/>
  <c r="AY46" i="4"/>
  <c r="AY27" i="4"/>
  <c r="AY28" i="4"/>
  <c r="AY45" i="4"/>
  <c r="AZ46" i="4"/>
  <c r="AZ27" i="4"/>
  <c r="BA27" i="4"/>
  <c r="BA45" i="4"/>
  <c r="BA46" i="4"/>
  <c r="BA28" i="4"/>
  <c r="BB45" i="4"/>
  <c r="BB27" i="4"/>
  <c r="BB46" i="4"/>
  <c r="BC28" i="4"/>
  <c r="BC45" i="4"/>
  <c r="BC27" i="4"/>
  <c r="BC46" i="4"/>
  <c r="BD46" i="4"/>
  <c r="BD45" i="4"/>
  <c r="BD28" i="4"/>
  <c r="BE46" i="4"/>
  <c r="BE45" i="4"/>
  <c r="BE28" i="4"/>
  <c r="BE27" i="4"/>
  <c r="BF27" i="4"/>
  <c r="BF46" i="4"/>
  <c r="P20" i="4"/>
  <c r="L20" i="4"/>
  <c r="Q20" i="4"/>
  <c r="K20" i="4"/>
  <c r="F20" i="4"/>
  <c r="F22" i="4"/>
  <c r="G20" i="4"/>
  <c r="G22" i="4"/>
  <c r="Q22" i="4"/>
  <c r="L22" i="4"/>
  <c r="K22" i="4"/>
  <c r="P22" i="4"/>
  <c r="AK95" i="4"/>
  <c r="AK68" i="4"/>
  <c r="AU21" i="4"/>
  <c r="AU43" i="4"/>
  <c r="AU25" i="4"/>
  <c r="L17" i="4"/>
  <c r="AU41" i="4"/>
  <c r="AU22" i="4"/>
  <c r="P17" i="4"/>
  <c r="AU42" i="4"/>
  <c r="K17" i="4"/>
  <c r="Q17" i="4"/>
  <c r="AU24" i="4"/>
  <c r="AU44" i="4"/>
  <c r="AU26" i="4"/>
  <c r="AU39" i="4"/>
  <c r="AU23" i="4"/>
  <c r="AU40" i="4"/>
  <c r="AV24" i="4"/>
  <c r="AV44" i="4"/>
  <c r="AV43" i="4"/>
  <c r="AV26" i="4"/>
  <c r="AV21" i="4"/>
  <c r="AV40" i="4"/>
  <c r="AV42" i="4"/>
  <c r="AV22" i="4"/>
  <c r="AV41" i="4"/>
  <c r="AV23" i="4"/>
  <c r="AV25" i="4"/>
  <c r="AV39" i="4"/>
  <c r="BE24" i="4"/>
  <c r="BE39" i="4"/>
  <c r="BE44" i="4"/>
  <c r="BE26" i="4"/>
  <c r="BE43" i="4"/>
  <c r="BE25" i="4"/>
  <c r="BE22" i="4"/>
  <c r="BE41" i="4"/>
  <c r="BE40" i="4"/>
  <c r="BE42" i="4"/>
  <c r="BE23" i="4"/>
  <c r="BE21" i="4"/>
  <c r="BF21" i="4"/>
  <c r="BF26" i="4"/>
  <c r="BF39" i="4"/>
  <c r="BF24" i="4"/>
  <c r="BF41" i="4"/>
  <c r="BF44" i="4"/>
  <c r="BF43" i="4"/>
  <c r="BF25" i="4"/>
  <c r="BF42" i="4"/>
  <c r="BF22" i="4"/>
  <c r="BF23" i="4"/>
  <c r="BF40" i="4"/>
  <c r="BC41" i="4"/>
  <c r="BC25" i="4"/>
  <c r="K21" i="4"/>
  <c r="BC43" i="4"/>
  <c r="BC21" i="4"/>
  <c r="BC22" i="4"/>
  <c r="BC26" i="4"/>
  <c r="L21" i="4"/>
  <c r="BC42" i="4"/>
  <c r="BC23" i="4"/>
  <c r="BC39" i="4"/>
  <c r="BC24" i="4"/>
  <c r="BC44" i="4"/>
  <c r="Q21" i="4"/>
  <c r="BC40" i="4"/>
  <c r="P21" i="4"/>
  <c r="BD24" i="4"/>
  <c r="BD44" i="4"/>
  <c r="BD42" i="4"/>
  <c r="BD26" i="4"/>
  <c r="BD40" i="4"/>
  <c r="BD25" i="4"/>
  <c r="BD23" i="4"/>
  <c r="BD21" i="4"/>
  <c r="BD43" i="4"/>
  <c r="BD41" i="4"/>
  <c r="BD39" i="4"/>
  <c r="BD22" i="4"/>
  <c r="BA39" i="4"/>
  <c r="BA23" i="4"/>
  <c r="BA40" i="4"/>
  <c r="AJ95" i="4"/>
  <c r="AJ68" i="4"/>
  <c r="BA44" i="4"/>
  <c r="BA42" i="4"/>
  <c r="BA26" i="4"/>
  <c r="BA22" i="4"/>
  <c r="BA41" i="4"/>
  <c r="BA21" i="4"/>
  <c r="BA24" i="4"/>
  <c r="BA43" i="4"/>
  <c r="BA25" i="4"/>
  <c r="BB26" i="4"/>
  <c r="BB22" i="4"/>
  <c r="BB39" i="4"/>
  <c r="BB23" i="4"/>
  <c r="BB44" i="4"/>
  <c r="BB40" i="4"/>
  <c r="BB42" i="4"/>
  <c r="BB43" i="4"/>
  <c r="BB21" i="4"/>
  <c r="BB41" i="4"/>
  <c r="BB24" i="4"/>
  <c r="BB25" i="4"/>
  <c r="AY44" i="4"/>
  <c r="P18" i="4"/>
  <c r="AY26" i="4"/>
  <c r="AY42" i="4"/>
  <c r="AY25" i="4"/>
  <c r="AY22" i="4"/>
  <c r="AY23" i="4"/>
  <c r="AY24" i="4"/>
  <c r="AY41" i="4"/>
  <c r="Q18" i="4"/>
  <c r="AY21" i="4"/>
  <c r="L18" i="4"/>
  <c r="AY39" i="4"/>
  <c r="AY40" i="4"/>
  <c r="AY43" i="4"/>
  <c r="AZ42" i="4"/>
  <c r="AZ22" i="4"/>
  <c r="AZ43" i="4"/>
  <c r="AZ40" i="4"/>
  <c r="AZ44" i="4"/>
  <c r="AZ26" i="4"/>
  <c r="AZ24" i="4"/>
  <c r="AZ41" i="4"/>
  <c r="AZ23" i="4"/>
  <c r="AZ25" i="4"/>
  <c r="AZ39" i="4"/>
  <c r="AZ21" i="4"/>
  <c r="AW24" i="4"/>
  <c r="AW42" i="4"/>
  <c r="AW22" i="4"/>
  <c r="AW44" i="4"/>
  <c r="AW40" i="4"/>
  <c r="AW41" i="4"/>
  <c r="AW23" i="4"/>
  <c r="AW43" i="4"/>
  <c r="AW25" i="4"/>
  <c r="AW39" i="4"/>
  <c r="AW26" i="4"/>
  <c r="AW21" i="4"/>
  <c r="AX21" i="4"/>
  <c r="AX40" i="4"/>
  <c r="AX44" i="4"/>
  <c r="AX24" i="4"/>
  <c r="AX26" i="4"/>
  <c r="AX39" i="4"/>
  <c r="AX43" i="4"/>
  <c r="AX22" i="4"/>
  <c r="AX23" i="4"/>
  <c r="AX25" i="4"/>
  <c r="AX41" i="4"/>
  <c r="AX42" i="4"/>
  <c r="AK41" i="4"/>
  <c r="F19" i="4"/>
  <c r="AW9" i="4"/>
  <c r="BC7" i="4"/>
  <c r="BA6" i="4"/>
  <c r="AU5" i="4"/>
  <c r="BA8" i="4"/>
  <c r="BC5" i="4"/>
  <c r="BA9" i="4"/>
  <c r="BE6" i="4"/>
  <c r="AW4" i="4"/>
  <c r="BE8" i="4"/>
  <c r="AY7" i="4"/>
  <c r="AW6" i="4"/>
  <c r="BE4" i="4"/>
  <c r="F17" i="4"/>
  <c r="BE9" i="4"/>
  <c r="AU7" i="4"/>
  <c r="BA4" i="4"/>
  <c r="AW8" i="4"/>
  <c r="AY5" i="4"/>
  <c r="BC9" i="4"/>
  <c r="F18" i="4"/>
  <c r="AU4" i="4"/>
  <c r="BA5" i="4"/>
  <c r="BC6" i="4"/>
  <c r="AU8" i="4"/>
  <c r="AY9" i="4"/>
  <c r="G17" i="4"/>
  <c r="AU6" i="4"/>
  <c r="BC8" i="4"/>
  <c r="AW5" i="4"/>
  <c r="AU9" i="4"/>
  <c r="G19" i="4"/>
  <c r="G18" i="4"/>
  <c r="AY4" i="4"/>
  <c r="BE5" i="4"/>
  <c r="AW7" i="4"/>
  <c r="AY8" i="4"/>
  <c r="G21" i="4"/>
  <c r="BC4" i="4"/>
  <c r="BA7" i="4"/>
  <c r="F21" i="4"/>
  <c r="AY6" i="4"/>
  <c r="BE7" i="4"/>
  <c r="AX7" i="4"/>
  <c r="BD4" i="4"/>
  <c r="BF4" i="4"/>
  <c r="BD9" i="4"/>
  <c r="AV7" i="4"/>
  <c r="AZ5" i="4"/>
  <c r="AX8" i="4"/>
  <c r="AV4" i="4"/>
  <c r="BF6" i="4"/>
  <c r="BF9" i="4"/>
  <c r="BB5" i="4"/>
  <c r="AZ8" i="4"/>
  <c r="AZ7" i="4"/>
  <c r="AX5" i="4"/>
  <c r="AV8" i="4"/>
  <c r="BB7" i="4"/>
  <c r="BD8" i="4"/>
  <c r="AZ9" i="4"/>
  <c r="AZ6" i="4"/>
  <c r="AX4" i="4"/>
  <c r="AX9" i="4"/>
  <c r="BD6" i="4"/>
  <c r="BB4" i="4"/>
  <c r="BF7" i="4"/>
  <c r="BB8" i="4"/>
  <c r="AV6" i="4"/>
  <c r="AV9" i="4"/>
  <c r="BF8" i="4"/>
  <c r="AX6" i="4"/>
  <c r="BB9" i="4"/>
  <c r="BD7" i="4"/>
  <c r="AZ4" i="4"/>
  <c r="AV5" i="4"/>
  <c r="BB6" i="4"/>
  <c r="BF5" i="4"/>
  <c r="BD5" i="4"/>
  <c r="BB16" i="4" l="1"/>
  <c r="AW16" i="4"/>
  <c r="AU16" i="4"/>
  <c r="AZ51" i="4"/>
  <c r="AV51" i="4"/>
  <c r="BE16" i="4"/>
  <c r="BC16" i="4"/>
  <c r="BD51" i="4"/>
  <c r="AU33" i="4"/>
  <c r="AU51" i="4"/>
  <c r="AV33" i="4"/>
  <c r="AR68" i="4"/>
  <c r="AO68" i="4"/>
  <c r="AN68" i="4"/>
  <c r="AM68" i="4"/>
  <c r="AK67" i="4"/>
  <c r="AR95" i="4"/>
  <c r="AO95" i="4"/>
  <c r="AK94" i="4"/>
  <c r="AN95" i="4"/>
  <c r="AM95" i="4"/>
  <c r="BE33" i="4"/>
  <c r="BE51" i="4"/>
  <c r="BF51" i="4"/>
  <c r="BF33" i="4"/>
  <c r="BD33" i="4"/>
  <c r="BC51" i="4"/>
  <c r="BC33" i="4"/>
  <c r="BB51" i="4"/>
  <c r="AQ68" i="4"/>
  <c r="AJ67" i="4"/>
  <c r="AP68" i="4"/>
  <c r="AP95" i="4"/>
  <c r="AJ94" i="4"/>
  <c r="AQ95" i="4"/>
  <c r="BB33" i="4"/>
  <c r="BA33" i="4"/>
  <c r="BA51" i="4"/>
  <c r="AZ33" i="4"/>
  <c r="AY33" i="4"/>
  <c r="AY51" i="4"/>
  <c r="AX51" i="4"/>
  <c r="AX33" i="4"/>
  <c r="BF16" i="4"/>
  <c r="AY16" i="4"/>
  <c r="BD16" i="4"/>
  <c r="AZ16" i="4"/>
  <c r="AX16" i="4"/>
  <c r="AV16" i="4"/>
  <c r="BA16" i="4"/>
  <c r="AQ41" i="4"/>
  <c r="AN41" i="4"/>
  <c r="AR41" i="4"/>
  <c r="AO41" i="4"/>
  <c r="AK40" i="4"/>
  <c r="AP41" i="4"/>
  <c r="AM41" i="4"/>
  <c r="AO3" i="4" l="1"/>
  <c r="M17" i="4" s="1"/>
  <c r="AM6" i="4"/>
  <c r="H20" i="4" s="1"/>
  <c r="AQ3" i="4"/>
  <c r="R17" i="4" s="1"/>
  <c r="AQ7" i="4"/>
  <c r="R21" i="4" s="1"/>
  <c r="AM3" i="4"/>
  <c r="H17" i="4" s="1"/>
  <c r="AM4" i="4"/>
  <c r="H19" i="4" s="1"/>
  <c r="AM8" i="4"/>
  <c r="H22" i="4" s="1"/>
  <c r="AQ5" i="4"/>
  <c r="R18" i="4" s="1"/>
  <c r="AO6" i="4"/>
  <c r="M20" i="4" s="1"/>
  <c r="AM7" i="4"/>
  <c r="H21" i="4" s="1"/>
  <c r="AR67" i="4"/>
  <c r="AK66" i="4"/>
  <c r="AN67" i="4"/>
  <c r="AM67" i="4"/>
  <c r="AO67" i="4"/>
  <c r="AR94" i="4"/>
  <c r="AK93" i="4"/>
  <c r="AO94" i="4"/>
  <c r="AN94" i="4"/>
  <c r="AM94" i="4"/>
  <c r="AO8" i="4"/>
  <c r="M22" i="4" s="1"/>
  <c r="AQ8" i="4"/>
  <c r="R22" i="4" s="1"/>
  <c r="AO7" i="4"/>
  <c r="M21" i="4" s="1"/>
  <c r="AQ67" i="4"/>
  <c r="AJ66" i="4"/>
  <c r="AP67" i="4"/>
  <c r="AJ93" i="4"/>
  <c r="AQ94" i="4"/>
  <c r="AP94" i="4"/>
  <c r="AQ6" i="4"/>
  <c r="R20" i="4" s="1"/>
  <c r="AO5" i="4"/>
  <c r="M18" i="4" s="1"/>
  <c r="AM5" i="4"/>
  <c r="H18" i="4" s="1"/>
  <c r="AO40" i="4"/>
  <c r="AK39" i="4"/>
  <c r="AR40" i="4"/>
  <c r="AP40" i="4"/>
  <c r="AQ40" i="4"/>
  <c r="AM40" i="4"/>
  <c r="AN40" i="4"/>
  <c r="AR93" i="4" l="1"/>
  <c r="AO93" i="4"/>
  <c r="AK92" i="4"/>
  <c r="AM93" i="4"/>
  <c r="AN93" i="4"/>
  <c r="AO66" i="4"/>
  <c r="AR66" i="4"/>
  <c r="AK65" i="4"/>
  <c r="AN66" i="4"/>
  <c r="AM66" i="4"/>
  <c r="AP93" i="4"/>
  <c r="AJ92" i="4"/>
  <c r="AQ93" i="4"/>
  <c r="AQ66" i="4"/>
  <c r="AJ65" i="4"/>
  <c r="AP66" i="4"/>
  <c r="AO39" i="4"/>
  <c r="AR39" i="4"/>
  <c r="AK38" i="4"/>
  <c r="AN39" i="4"/>
  <c r="AQ39" i="4"/>
  <c r="AP39" i="4"/>
  <c r="AM39" i="4"/>
  <c r="AM65" i="4" l="1"/>
  <c r="AO65" i="4"/>
  <c r="AR65" i="4"/>
  <c r="AK64" i="4"/>
  <c r="AN65" i="4"/>
  <c r="AR92" i="4"/>
  <c r="AK91" i="4"/>
  <c r="AO92" i="4"/>
  <c r="AM92" i="4"/>
  <c r="AN92" i="4"/>
  <c r="AQ65" i="4"/>
  <c r="AJ64" i="4"/>
  <c r="AP65" i="4"/>
  <c r="AQ92" i="4"/>
  <c r="AJ91" i="4"/>
  <c r="AP92" i="4"/>
  <c r="AM38" i="4"/>
  <c r="AO38" i="4"/>
  <c r="AP38" i="4"/>
  <c r="AR38" i="4"/>
  <c r="AK37" i="4"/>
  <c r="AN38" i="4"/>
  <c r="AQ38" i="4"/>
  <c r="AN64" i="4" l="1"/>
  <c r="AM64" i="4"/>
  <c r="AO64" i="4"/>
  <c r="AR64" i="4"/>
  <c r="AK63" i="4"/>
  <c r="AR91" i="4"/>
  <c r="AO91" i="4"/>
  <c r="AK90" i="4"/>
  <c r="AN91" i="4"/>
  <c r="AM91" i="4"/>
  <c r="AP91" i="4"/>
  <c r="AQ91" i="4"/>
  <c r="AJ90" i="4"/>
  <c r="AQ64" i="4"/>
  <c r="AJ63" i="4"/>
  <c r="AP64" i="4"/>
  <c r="AQ37" i="4"/>
  <c r="AO37" i="4"/>
  <c r="AR37" i="4"/>
  <c r="AM37" i="4"/>
  <c r="AN37" i="4"/>
  <c r="AK36" i="4"/>
  <c r="AP37" i="4"/>
  <c r="AR90" i="4" l="1"/>
  <c r="AK89" i="4"/>
  <c r="AO90" i="4"/>
  <c r="AN90" i="4"/>
  <c r="AM90" i="4"/>
  <c r="AM63" i="4"/>
  <c r="AO63" i="4"/>
  <c r="AR63" i="4"/>
  <c r="AK62" i="4"/>
  <c r="AN63" i="4"/>
  <c r="AQ63" i="4"/>
  <c r="AJ62" i="4"/>
  <c r="AP63" i="4"/>
  <c r="AQ90" i="4"/>
  <c r="AP90" i="4"/>
  <c r="AJ89" i="4"/>
  <c r="AM36" i="4"/>
  <c r="AQ36" i="4"/>
  <c r="AP36" i="4"/>
  <c r="AK35" i="4"/>
  <c r="AO36" i="4"/>
  <c r="AR36" i="4"/>
  <c r="AN36" i="4"/>
  <c r="AR89" i="4" l="1"/>
  <c r="AO89" i="4"/>
  <c r="AK88" i="4"/>
  <c r="AM89" i="4"/>
  <c r="AN89" i="4"/>
  <c r="AN62" i="4"/>
  <c r="AM62" i="4"/>
  <c r="AO62" i="4"/>
  <c r="AR62" i="4"/>
  <c r="AK61" i="4"/>
  <c r="AP89" i="4"/>
  <c r="AQ89" i="4"/>
  <c r="AJ88" i="4"/>
  <c r="AQ62" i="4"/>
  <c r="AJ61" i="4"/>
  <c r="AP62" i="4"/>
  <c r="AO35" i="4"/>
  <c r="AK34" i="4"/>
  <c r="AR35" i="4"/>
  <c r="AQ35" i="4"/>
  <c r="AN35" i="4"/>
  <c r="AP35" i="4"/>
  <c r="AM35" i="4"/>
  <c r="AR88" i="4" l="1"/>
  <c r="AK87" i="4"/>
  <c r="AO88" i="4"/>
  <c r="AN88" i="4"/>
  <c r="AM88" i="4"/>
  <c r="AR61" i="4"/>
  <c r="AK60" i="4"/>
  <c r="AN61" i="4"/>
  <c r="AM61" i="4"/>
  <c r="AO61" i="4"/>
  <c r="AQ61" i="4"/>
  <c r="AJ60" i="4"/>
  <c r="AP61" i="4"/>
  <c r="AQ88" i="4"/>
  <c r="AJ87" i="4"/>
  <c r="AP88" i="4"/>
  <c r="AM34" i="4"/>
  <c r="AQ34" i="4"/>
  <c r="AR34" i="4"/>
  <c r="AK33" i="4"/>
  <c r="AN34" i="4"/>
  <c r="AP34" i="4"/>
  <c r="AO34" i="4"/>
  <c r="AR60" i="4" l="1"/>
  <c r="AK59" i="4"/>
  <c r="AO60" i="4"/>
  <c r="AN60" i="4"/>
  <c r="AM60" i="4"/>
  <c r="AR87" i="4"/>
  <c r="AO87" i="4"/>
  <c r="AK86" i="4"/>
  <c r="AN87" i="4"/>
  <c r="AM87" i="4"/>
  <c r="AQ87" i="4"/>
  <c r="AJ86" i="4"/>
  <c r="AP87" i="4"/>
  <c r="AQ60" i="4"/>
  <c r="AJ59" i="4"/>
  <c r="AP60" i="4"/>
  <c r="AQ33" i="4"/>
  <c r="AO33" i="4"/>
  <c r="AM33" i="4"/>
  <c r="AN33" i="4"/>
  <c r="AK32" i="4"/>
  <c r="AR33" i="4"/>
  <c r="AP33" i="4"/>
  <c r="AR59" i="4" l="1"/>
  <c r="AK58" i="4"/>
  <c r="AO59" i="4"/>
  <c r="AN59" i="4"/>
  <c r="AM59" i="4"/>
  <c r="AR86" i="4"/>
  <c r="AK85" i="4"/>
  <c r="AO86" i="4"/>
  <c r="AN86" i="4"/>
  <c r="AM86" i="4"/>
  <c r="AQ59" i="4"/>
  <c r="AJ58" i="4"/>
  <c r="AP59" i="4"/>
  <c r="AP86" i="4"/>
  <c r="AJ85" i="4"/>
  <c r="AQ86" i="4"/>
  <c r="AM32" i="4"/>
  <c r="AN32" i="4"/>
  <c r="AP32" i="4"/>
  <c r="AK31" i="4"/>
  <c r="AO32" i="4"/>
  <c r="AR32" i="4"/>
  <c r="AQ32" i="4"/>
  <c r="AR85" i="4" l="1"/>
  <c r="AN85" i="4"/>
  <c r="AM85" i="4"/>
  <c r="AO85" i="4"/>
  <c r="AK84" i="4"/>
  <c r="AR58" i="4"/>
  <c r="AK57" i="4"/>
  <c r="AO58" i="4"/>
  <c r="AN58" i="4"/>
  <c r="AM58" i="4"/>
  <c r="AP85" i="4"/>
  <c r="AQ85" i="4"/>
  <c r="AJ84" i="4"/>
  <c r="AQ58" i="4"/>
  <c r="AJ57" i="4"/>
  <c r="AP58" i="4"/>
  <c r="AM31" i="4"/>
  <c r="AN31" i="4"/>
  <c r="AO31" i="4"/>
  <c r="AK30" i="4"/>
  <c r="AR31" i="4"/>
  <c r="AQ31" i="4"/>
  <c r="AP31" i="4"/>
  <c r="AR57" i="4" l="1"/>
  <c r="AN57" i="4"/>
  <c r="AM57" i="4"/>
  <c r="AO57" i="4"/>
  <c r="AK56" i="4"/>
  <c r="AM84" i="4"/>
  <c r="AK83" i="4"/>
  <c r="AR84" i="4"/>
  <c r="AO84" i="4"/>
  <c r="AN84" i="4"/>
  <c r="AQ84" i="4"/>
  <c r="AJ83" i="4"/>
  <c r="AP84" i="4"/>
  <c r="AQ57" i="4"/>
  <c r="AJ56" i="4"/>
  <c r="AP57" i="4"/>
  <c r="AQ30" i="4"/>
  <c r="AO30" i="4"/>
  <c r="AN30" i="4"/>
  <c r="AM30" i="4"/>
  <c r="AR30" i="4"/>
  <c r="AK29" i="4"/>
  <c r="AP30" i="4"/>
  <c r="AO56" i="4" l="1"/>
  <c r="AK55" i="4"/>
  <c r="AR56" i="4"/>
  <c r="AN56" i="4"/>
  <c r="AM56" i="4"/>
  <c r="AO83" i="4"/>
  <c r="AN83" i="4"/>
  <c r="AM83" i="4"/>
  <c r="AK82" i="4"/>
  <c r="AR83" i="4"/>
  <c r="AQ56" i="4"/>
  <c r="AJ55" i="4"/>
  <c r="AP56" i="4"/>
  <c r="AP83" i="4"/>
  <c r="AQ83" i="4"/>
  <c r="AJ82" i="4"/>
  <c r="AM29" i="4"/>
  <c r="AO29" i="4"/>
  <c r="AR29" i="4"/>
  <c r="AK28" i="4"/>
  <c r="AN29" i="4"/>
  <c r="AP29" i="4"/>
  <c r="AQ29" i="4"/>
  <c r="AN82" i="4" l="1"/>
  <c r="AM82" i="4"/>
  <c r="AK81" i="4"/>
  <c r="AR82" i="4"/>
  <c r="AO82" i="4"/>
  <c r="AR55" i="4"/>
  <c r="AK54" i="4"/>
  <c r="AN55" i="4"/>
  <c r="AO55" i="4"/>
  <c r="AM55" i="4"/>
  <c r="AQ82" i="4"/>
  <c r="AP82" i="4"/>
  <c r="AJ81" i="4"/>
  <c r="AQ55" i="4"/>
  <c r="AJ54" i="4"/>
  <c r="AP55" i="4"/>
  <c r="AP28" i="4"/>
  <c r="AQ28" i="4"/>
  <c r="AN28" i="4"/>
  <c r="AO28" i="4"/>
  <c r="AM28" i="4"/>
  <c r="AR28" i="4"/>
  <c r="AK27" i="4"/>
  <c r="D19" i="4" l="1"/>
  <c r="D20" i="4"/>
  <c r="D18" i="4"/>
  <c r="D21" i="4"/>
  <c r="AR54" i="4"/>
  <c r="AO54" i="4"/>
  <c r="AK53" i="4"/>
  <c r="AN54" i="4"/>
  <c r="AM54" i="4"/>
  <c r="AM81" i="4"/>
  <c r="AK80" i="4"/>
  <c r="AR81" i="4"/>
  <c r="AO81" i="4"/>
  <c r="AN81" i="4"/>
  <c r="AQ54" i="4"/>
  <c r="AJ53" i="4"/>
  <c r="AP54" i="4"/>
  <c r="AQ81" i="4"/>
  <c r="AJ80" i="4"/>
  <c r="AP81" i="4"/>
  <c r="AQ27" i="4"/>
  <c r="AP27" i="4"/>
  <c r="AN27" i="4"/>
  <c r="AO27" i="4"/>
  <c r="AK26" i="4"/>
  <c r="AR27" i="4"/>
  <c r="AM27" i="4"/>
  <c r="AR53" i="4" l="1"/>
  <c r="AK52" i="4"/>
  <c r="AN53" i="4"/>
  <c r="AM53" i="4"/>
  <c r="AO53" i="4"/>
  <c r="AN80" i="4"/>
  <c r="AM80" i="4"/>
  <c r="AK79" i="4"/>
  <c r="AR80" i="4"/>
  <c r="AO80" i="4"/>
  <c r="AJ79" i="4"/>
  <c r="AP80" i="4"/>
  <c r="AQ80" i="4"/>
  <c r="AQ53" i="4"/>
  <c r="AJ52" i="4"/>
  <c r="AP53" i="4"/>
  <c r="AN26" i="4"/>
  <c r="AP26" i="4"/>
  <c r="AR26" i="4"/>
  <c r="AQ26" i="4"/>
  <c r="AO26" i="4"/>
  <c r="AM26" i="4"/>
  <c r="AK25" i="4"/>
  <c r="AM79" i="4" l="1"/>
  <c r="AK78" i="4"/>
  <c r="AR79" i="4"/>
  <c r="AO79" i="4"/>
  <c r="AN79" i="4"/>
  <c r="AR52" i="4"/>
  <c r="AO52" i="4"/>
  <c r="AN52" i="4"/>
  <c r="AM52" i="4"/>
  <c r="AK51" i="4"/>
  <c r="AQ52" i="4"/>
  <c r="AJ51" i="4"/>
  <c r="AP52" i="4"/>
  <c r="AQ79" i="4"/>
  <c r="AJ78" i="4"/>
  <c r="AP79" i="4"/>
  <c r="AQ25" i="4"/>
  <c r="AO25" i="4"/>
  <c r="AR25" i="4"/>
  <c r="AP25" i="4"/>
  <c r="AM25" i="4"/>
  <c r="AN25" i="4"/>
  <c r="AK24" i="4"/>
  <c r="AM51" i="4" l="1"/>
  <c r="AN51" i="4"/>
  <c r="AR51" i="4"/>
  <c r="AK50" i="4"/>
  <c r="AO51" i="4"/>
  <c r="AN78" i="4"/>
  <c r="AM78" i="4"/>
  <c r="AK77" i="4"/>
  <c r="AR78" i="4"/>
  <c r="AO78" i="4"/>
  <c r="AQ78" i="4"/>
  <c r="AJ77" i="4"/>
  <c r="AP78" i="4"/>
  <c r="AJ50" i="4"/>
  <c r="AQ51" i="4"/>
  <c r="AP51" i="4"/>
  <c r="AN24" i="4"/>
  <c r="AK23" i="4"/>
  <c r="AR24" i="4"/>
  <c r="AP24" i="4"/>
  <c r="AQ24" i="4"/>
  <c r="AO24" i="4"/>
  <c r="AM24" i="4"/>
  <c r="AN77" i="4" l="1"/>
  <c r="AK76" i="4"/>
  <c r="AR77" i="4"/>
  <c r="AM77" i="4"/>
  <c r="AO77" i="4"/>
  <c r="AM50" i="4"/>
  <c r="AR50" i="4"/>
  <c r="AN50" i="4"/>
  <c r="AK49" i="4"/>
  <c r="AO50" i="4"/>
  <c r="AJ49" i="4"/>
  <c r="AP50" i="4"/>
  <c r="AQ50" i="4"/>
  <c r="AJ76" i="4"/>
  <c r="AQ77" i="4"/>
  <c r="AP77" i="4"/>
  <c r="AO23" i="4"/>
  <c r="AQ23" i="4"/>
  <c r="AP23" i="4"/>
  <c r="AR23" i="4"/>
  <c r="AK22" i="4"/>
  <c r="AN23" i="4"/>
  <c r="AM23" i="4"/>
  <c r="AR76" i="4" l="1"/>
  <c r="AO76" i="4"/>
  <c r="AN76" i="4"/>
  <c r="AK75" i="4"/>
  <c r="AM76" i="4"/>
  <c r="AM49" i="4"/>
  <c r="AR49" i="4"/>
  <c r="AK48" i="4"/>
  <c r="AO49" i="4"/>
  <c r="AN49" i="4"/>
  <c r="AJ75" i="4"/>
  <c r="AP76" i="4"/>
  <c r="AQ76" i="4"/>
  <c r="AJ48" i="4"/>
  <c r="AQ49" i="4"/>
  <c r="AP49" i="4"/>
  <c r="AR22" i="4"/>
  <c r="AP22" i="4"/>
  <c r="AK21" i="4"/>
  <c r="AM22" i="4"/>
  <c r="AN22" i="4"/>
  <c r="AO22" i="4"/>
  <c r="AQ22" i="4"/>
  <c r="AM48" i="4" l="1"/>
  <c r="AR48" i="4"/>
  <c r="AK47" i="4"/>
  <c r="AO48" i="4"/>
  <c r="AN48" i="4"/>
  <c r="AR75" i="4"/>
  <c r="AN75" i="4"/>
  <c r="AM75" i="4"/>
  <c r="AK74" i="4"/>
  <c r="AO75" i="4"/>
  <c r="AQ75" i="4"/>
  <c r="AJ74" i="4"/>
  <c r="AP75" i="4"/>
  <c r="AJ47" i="4"/>
  <c r="AP48" i="4"/>
  <c r="AQ48" i="4"/>
  <c r="AM21" i="4"/>
  <c r="AP21" i="4"/>
  <c r="AN21" i="4"/>
  <c r="AK20" i="4"/>
  <c r="AO21" i="4"/>
  <c r="AR21" i="4"/>
  <c r="AQ21" i="4"/>
  <c r="AM47" i="4" l="1"/>
  <c r="AR47" i="4"/>
  <c r="AK46" i="4"/>
  <c r="AO47" i="4"/>
  <c r="AN47" i="4"/>
  <c r="AK73" i="4"/>
  <c r="AR74" i="4"/>
  <c r="AO74" i="4"/>
  <c r="AM74" i="4"/>
  <c r="AN74" i="4"/>
  <c r="AJ46" i="4"/>
  <c r="AQ47" i="4"/>
  <c r="AP47" i="4"/>
  <c r="AQ74" i="4"/>
  <c r="AJ73" i="4"/>
  <c r="AP74" i="4"/>
  <c r="AR20" i="4"/>
  <c r="AP20" i="4"/>
  <c r="AN20" i="4"/>
  <c r="AQ20" i="4"/>
  <c r="AK19" i="4"/>
  <c r="AO20" i="4"/>
  <c r="AM20" i="4"/>
  <c r="AM46" i="4" l="1"/>
  <c r="AN46" i="4"/>
  <c r="AK45" i="4"/>
  <c r="AO46" i="4"/>
  <c r="AR46" i="4"/>
  <c r="AR73" i="4"/>
  <c r="AO73" i="4"/>
  <c r="AN73" i="4"/>
  <c r="AM73" i="4"/>
  <c r="AK72" i="4"/>
  <c r="AJ45" i="4"/>
  <c r="AP46" i="4"/>
  <c r="AQ46" i="4"/>
  <c r="AQ73" i="4"/>
  <c r="AJ72" i="4"/>
  <c r="AP73" i="4"/>
  <c r="AN19" i="4"/>
  <c r="AP19" i="4"/>
  <c r="AM19" i="4"/>
  <c r="AR19" i="4"/>
  <c r="AQ19" i="4"/>
  <c r="AO19" i="4"/>
  <c r="AK18" i="4"/>
  <c r="AM45" i="4" l="1"/>
  <c r="AP3" i="4" s="1"/>
  <c r="N17" i="4" s="1"/>
  <c r="AO45" i="4"/>
  <c r="AP5" i="4" s="1"/>
  <c r="N18" i="4" s="1"/>
  <c r="AR45" i="4"/>
  <c r="AP8" i="4" s="1"/>
  <c r="N22" i="4" s="1"/>
  <c r="AN45" i="4"/>
  <c r="AP4" i="4" s="1"/>
  <c r="N19" i="4" s="1"/>
  <c r="AO72" i="4"/>
  <c r="AR5" i="4" s="1"/>
  <c r="S18" i="4" s="1"/>
  <c r="AR72" i="4"/>
  <c r="AR8" i="4" s="1"/>
  <c r="S22" i="4" s="1"/>
  <c r="AM72" i="4"/>
  <c r="AR3" i="4" s="1"/>
  <c r="S17" i="4" s="1"/>
  <c r="AN72" i="4"/>
  <c r="AR4" i="4" s="1"/>
  <c r="S19" i="4" s="1"/>
  <c r="AQ45" i="4"/>
  <c r="AP7" i="4" s="1"/>
  <c r="N21" i="4" s="1"/>
  <c r="AP45" i="4"/>
  <c r="AP6" i="4" s="1"/>
  <c r="N20" i="4" s="1"/>
  <c r="AQ72" i="4"/>
  <c r="AR7" i="4" s="1"/>
  <c r="S21" i="4" s="1"/>
  <c r="AP72" i="4"/>
  <c r="AR6" i="4" s="1"/>
  <c r="S20" i="4" s="1"/>
  <c r="AO18" i="4"/>
  <c r="AN5" i="4" s="1"/>
  <c r="I18" i="4" s="1"/>
  <c r="AR18" i="4"/>
  <c r="AN8" i="4" s="1"/>
  <c r="I22" i="4" s="1"/>
  <c r="AN18" i="4"/>
  <c r="AN4" i="4" s="1"/>
  <c r="I19" i="4" s="1"/>
  <c r="AM18" i="4"/>
  <c r="AN3" i="4" s="1"/>
  <c r="I17" i="4" s="1"/>
  <c r="AQ18" i="4"/>
  <c r="AN7" i="4" s="1"/>
  <c r="I21" i="4" s="1"/>
  <c r="AP18" i="4"/>
  <c r="AN6" i="4" s="1"/>
  <c r="I20" i="4" s="1"/>
  <c r="K19" i="4"/>
  <c r="Q19" i="4"/>
  <c r="P19" i="4"/>
  <c r="L19" i="4"/>
  <c r="AW31" i="4"/>
  <c r="AW33" i="4" s="1"/>
  <c r="AO4" i="4" s="1"/>
  <c r="M19" i="4" s="1"/>
  <c r="AW49" i="4"/>
  <c r="AW51" i="4" s="1"/>
  <c r="AQ4" i="4" s="1"/>
  <c r="R19" i="4" s="1"/>
</calcChain>
</file>

<file path=xl/sharedStrings.xml><?xml version="1.0" encoding="utf-8"?>
<sst xmlns="http://schemas.openxmlformats.org/spreadsheetml/2006/main" count="207" uniqueCount="52">
  <si>
    <t>Coluna</t>
  </si>
  <si>
    <t>Geral</t>
  </si>
  <si>
    <t>Extrativa</t>
  </si>
  <si>
    <t>Transformação</t>
  </si>
  <si>
    <t>Mês</t>
  </si>
  <si>
    <t>Ano</t>
  </si>
  <si>
    <t>Tranf</t>
  </si>
  <si>
    <t>Ext</t>
  </si>
  <si>
    <t>Acumulado</t>
  </si>
  <si>
    <t>12 meses</t>
  </si>
  <si>
    <t>Faturamento</t>
  </si>
  <si>
    <t>Mês/Ano</t>
  </si>
  <si>
    <t>Horas Trabalhadas</t>
  </si>
  <si>
    <t>Emprego</t>
  </si>
  <si>
    <t>Massa salarial</t>
  </si>
  <si>
    <t>RMR</t>
  </si>
  <si>
    <t>UCI</t>
  </si>
  <si>
    <t>Rendimento</t>
  </si>
  <si>
    <t>Denominador</t>
  </si>
  <si>
    <t>Referência</t>
  </si>
  <si>
    <t>Mensal</t>
  </si>
  <si>
    <t>Indústria Geral</t>
  </si>
  <si>
    <t>Indústria Extrativa</t>
  </si>
  <si>
    <t>Indústria de Transformação</t>
  </si>
  <si>
    <t>Anual</t>
  </si>
  <si>
    <t xml:space="preserve">Dados Dessazonalizados </t>
  </si>
  <si>
    <t>(var. % em relação ao mês anterior)</t>
  </si>
  <si>
    <t>no ano</t>
  </si>
  <si>
    <t>média</t>
  </si>
  <si>
    <t>Linha</t>
  </si>
  <si>
    <t>Período</t>
  </si>
  <si>
    <t>Acesse as séries:</t>
  </si>
  <si>
    <t>Dados Setoriais</t>
  </si>
  <si>
    <t>Linha MSR e RMR</t>
  </si>
  <si>
    <t>Série Encadeada Mensal Dessazonalizada</t>
  </si>
  <si>
    <t>Variação Mensal Dessazonalizada</t>
  </si>
  <si>
    <t>Média 2006=100</t>
  </si>
  <si>
    <t>Fat.real</t>
  </si>
  <si>
    <t>Horas</t>
  </si>
  <si>
    <t>Massa Real</t>
  </si>
  <si>
    <t>RMR Real</t>
  </si>
  <si>
    <t>Série Encadeada Mensal</t>
  </si>
  <si>
    <t>Variação - contra mês anterior</t>
  </si>
  <si>
    <t>Variação - contra mês ano anterior</t>
  </si>
  <si>
    <t>Variação - acumulada no ano</t>
  </si>
  <si>
    <t>Variação - últimos 12 meses</t>
  </si>
  <si>
    <t>Base 2006=100</t>
  </si>
  <si>
    <t>EMPREGO</t>
  </si>
  <si>
    <t>Horas Trabalhadas na Produção (HTP)</t>
  </si>
  <si>
    <t>Massa Salarial</t>
  </si>
  <si>
    <t>Remuneração Média Real</t>
  </si>
  <si>
    <t>Utilização da Capacidade Instalada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</si>
</sst>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&quot;-&quot;??_);_(@_)"/>
    <numFmt numFmtId="165" formatCode="0.0"/>
    <numFmt numFmtId="166" formatCode="mmm/yyyy"/>
    <numFmt numFmtId="167" formatCode="0.0%"/>
    <numFmt numFmtId="168" formatCode="#,##0.0;[Red]\-#,##0.0"/>
    <numFmt numFmtId="169" formatCode="mmm\-yy"/>
    <numFmt numFmtId="170" formatCode="0.000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C00000"/>
      <name val="Arial Narrow"/>
      <family val="2"/>
    </font>
    <font>
      <b/>
      <sz val="10"/>
      <color theme="0"/>
      <name val="Arial Narrow"/>
      <family val="2"/>
    </font>
    <font>
      <sz val="10"/>
      <name val="Arial Narrow"/>
      <family val="2"/>
    </font>
    <font>
      <sz val="11"/>
      <color theme="1"/>
      <name val="Arial Narrow"/>
      <family val="2"/>
    </font>
    <font>
      <b/>
      <sz val="11"/>
      <color theme="0"/>
      <name val="Arial Narrow"/>
      <family val="2"/>
    </font>
    <font>
      <sz val="11"/>
      <name val="Arial Narrow"/>
      <family val="2"/>
    </font>
    <font>
      <b/>
      <sz val="10"/>
      <color rgb="FFA10D59"/>
      <name val="Arial Narrow"/>
      <family val="2"/>
    </font>
    <font>
      <sz val="10"/>
      <color rgb="FFA10D59"/>
      <name val="Arial Narrow"/>
      <family val="2"/>
    </font>
    <font>
      <b/>
      <sz val="11"/>
      <color theme="1"/>
      <name val="Arial Narrow"/>
      <family val="2"/>
    </font>
    <font>
      <sz val="10"/>
      <color theme="0"/>
      <name val="Arial Narrow"/>
      <family val="2"/>
    </font>
    <font>
      <sz val="11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theme="1"/>
      <name val="Arial Narrow"/>
      <family val="2"/>
    </font>
    <font>
      <b/>
      <sz val="10"/>
      <color rgb="FF0B72B5"/>
      <name val="Arial Narrow"/>
      <family val="2"/>
    </font>
    <font>
      <b/>
      <sz val="11"/>
      <color theme="2" tint="-0.499984740745262"/>
      <name val="Calibri"/>
      <family val="2"/>
      <scheme val="minor"/>
    </font>
    <font>
      <sz val="8"/>
      <color rgb="FF000000"/>
      <name val="Segoe UI"/>
      <family val="2"/>
    </font>
    <font>
      <b/>
      <sz val="10"/>
      <color rgb="FF164194"/>
      <name val="Arial Narrow"/>
      <family val="2"/>
    </font>
  </fonts>
  <fills count="8">
    <fill>
      <patternFill patternType="none"/>
    </fill>
    <fill>
      <patternFill patternType="gray125"/>
    </fill>
    <fill>
      <patternFill patternType="solid">
        <fgColor rgb="FFA10D59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164194"/>
        <bgColor indexed="64"/>
      </patternFill>
    </fill>
  </fills>
  <borders count="70">
    <border>
      <left/>
      <right/>
      <top/>
      <bottom/>
      <diagonal/>
    </border>
    <border>
      <left/>
      <right/>
      <top/>
      <bottom style="medium">
        <color theme="1" tint="0.499984740745262"/>
      </bottom>
      <diagonal/>
    </border>
    <border>
      <left/>
      <right style="thin">
        <color theme="1" tint="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/>
      <diagonal/>
    </border>
    <border>
      <left style="hair">
        <color theme="0" tint="-0.499984740745262"/>
      </left>
      <right/>
      <top style="hair">
        <color theme="0" tint="-0.499984740745262"/>
      </top>
      <bottom/>
      <diagonal/>
    </border>
    <border>
      <left style="thin">
        <color theme="0" tint="-0.499984740745262"/>
      </left>
      <right style="thin">
        <color theme="1" tint="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theme="0" tint="-0.499984740745262"/>
      </left>
      <right style="thin">
        <color theme="1" tint="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 style="thin">
        <color rgb="FFA10D59"/>
      </left>
      <right style="thin">
        <color rgb="FFA10D59"/>
      </right>
      <top style="thin">
        <color rgb="FFA10D59"/>
      </top>
      <bottom style="thin">
        <color rgb="FFA10D59"/>
      </bottom>
      <diagonal/>
    </border>
    <border>
      <left style="thin">
        <color rgb="FFA10D59"/>
      </left>
      <right/>
      <top/>
      <bottom/>
      <diagonal/>
    </border>
    <border>
      <left/>
      <right style="thin">
        <color rgb="FFA10D59"/>
      </right>
      <top style="thin">
        <color rgb="FFA10D59"/>
      </top>
      <bottom/>
      <diagonal/>
    </border>
    <border>
      <left/>
      <right style="thin">
        <color rgb="FFA10D59"/>
      </right>
      <top style="thin">
        <color rgb="FFA10D59"/>
      </top>
      <bottom style="thin">
        <color rgb="FFA10D59"/>
      </bottom>
      <diagonal/>
    </border>
    <border>
      <left/>
      <right/>
      <top style="hair">
        <color theme="0" tint="-0.499984740745262"/>
      </top>
      <bottom style="hair">
        <color theme="0" tint="-0.499984740745262"/>
      </bottom>
      <diagonal/>
    </border>
    <border>
      <left/>
      <right/>
      <top style="hair">
        <color theme="0" tint="-0.499984740745262"/>
      </top>
      <bottom/>
      <diagonal/>
    </border>
    <border>
      <left/>
      <right style="thin">
        <color rgb="FFA10D59"/>
      </right>
      <top/>
      <bottom style="thin">
        <color rgb="FFA10D59"/>
      </bottom>
      <diagonal/>
    </border>
    <border>
      <left/>
      <right style="thin">
        <color rgb="FFA10D59"/>
      </right>
      <top/>
      <bottom/>
      <diagonal/>
    </border>
    <border>
      <left style="thin">
        <color rgb="FFA10D59"/>
      </left>
      <right/>
      <top style="thin">
        <color rgb="FFA10D59"/>
      </top>
      <bottom/>
      <diagonal/>
    </border>
    <border>
      <left style="thin">
        <color rgb="FFA10D59"/>
      </left>
      <right/>
      <top/>
      <bottom style="thin">
        <color rgb="FFA10D59"/>
      </bottom>
      <diagonal/>
    </border>
    <border>
      <left style="thin">
        <color theme="6"/>
      </left>
      <right/>
      <top style="thin">
        <color theme="6"/>
      </top>
      <bottom/>
      <diagonal/>
    </border>
    <border>
      <left style="thin">
        <color theme="1" tint="0.499984740745262"/>
      </left>
      <right/>
      <top style="medium">
        <color theme="1" tint="0.499984740745262"/>
      </top>
      <bottom/>
      <diagonal/>
    </border>
    <border>
      <left style="hair">
        <color theme="0" tint="-0.499984740745262"/>
      </left>
      <right/>
      <top style="medium">
        <color theme="1" tint="0.499984740745262"/>
      </top>
      <bottom/>
      <diagonal/>
    </border>
    <border>
      <left style="thin">
        <color theme="1" tint="0.499984740745262"/>
      </left>
      <right/>
      <top style="hair">
        <color theme="0" tint="-0.499984740745262"/>
      </top>
      <bottom/>
      <diagonal/>
    </border>
    <border>
      <left style="thin">
        <color theme="1" tint="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34998626667073579"/>
      </bottom>
      <diagonal/>
    </border>
    <border>
      <left style="thin">
        <color theme="6"/>
      </left>
      <right style="hair">
        <color theme="0" tint="-0.34998626667073579"/>
      </right>
      <top style="thin">
        <color theme="6"/>
      </top>
      <bottom/>
      <diagonal/>
    </border>
    <border>
      <left style="hair">
        <color theme="0" tint="-0.499984740745262"/>
      </left>
      <right style="hair">
        <color theme="0" tint="-0.34998626667073579"/>
      </right>
      <top style="medium">
        <color theme="1" tint="0.499984740745262"/>
      </top>
      <bottom/>
      <diagonal/>
    </border>
    <border>
      <left style="hair">
        <color theme="0" tint="-0.499984740745262"/>
      </left>
      <right style="hair">
        <color theme="0" tint="-0.34998626667073579"/>
      </right>
      <top style="hair">
        <color theme="0" tint="-0.499984740745262"/>
      </top>
      <bottom/>
      <diagonal/>
    </border>
    <border>
      <left style="hair">
        <color theme="0" tint="-0.499984740745262"/>
      </left>
      <right style="hair">
        <color theme="0" tint="-0.34998626667073579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0" tint="-0.499984740745262"/>
      </left>
      <right style="thin">
        <color theme="1" tint="0.499984740745262"/>
      </right>
      <top style="hair">
        <color theme="0" tint="-0.499984740745262"/>
      </top>
      <bottom/>
      <diagonal/>
    </border>
    <border>
      <left/>
      <right style="hair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 style="thin">
        <color theme="1" tint="0.499984740745262"/>
      </left>
      <right/>
      <top style="hair">
        <color theme="0" tint="-0.499984740745262"/>
      </top>
      <bottom style="hair">
        <color theme="0" tint="-0.34998626667073579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34998626667073579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34998626667073579"/>
      </bottom>
      <diagonal/>
    </border>
    <border>
      <left/>
      <right/>
      <top/>
      <bottom style="hair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5" tint="-0.249977111117893"/>
      </left>
      <right style="thin">
        <color theme="5" tint="-0.249977111117893"/>
      </right>
      <top style="thin">
        <color theme="5" tint="-0.249977111117893"/>
      </top>
      <bottom style="thin">
        <color theme="5" tint="-0.249977111117893"/>
      </bottom>
      <diagonal/>
    </border>
    <border>
      <left style="thin">
        <color theme="5" tint="-0.249977111117893"/>
      </left>
      <right/>
      <top style="thin">
        <color theme="5" tint="-0.249977111117893"/>
      </top>
      <bottom/>
      <diagonal/>
    </border>
    <border>
      <left/>
      <right style="thin">
        <color theme="5" tint="-0.249977111117893"/>
      </right>
      <top style="thin">
        <color theme="5" tint="-0.249977111117893"/>
      </top>
      <bottom/>
      <diagonal/>
    </border>
    <border>
      <left/>
      <right style="thin">
        <color theme="5" tint="-0.249977111117893"/>
      </right>
      <top/>
      <bottom/>
      <diagonal/>
    </border>
    <border>
      <left style="thin">
        <color theme="5" tint="-0.249977111117893"/>
      </left>
      <right/>
      <top/>
      <bottom/>
      <diagonal/>
    </border>
    <border>
      <left style="thin">
        <color theme="5" tint="-0.249977111117893"/>
      </left>
      <right/>
      <top/>
      <bottom style="thin">
        <color theme="5" tint="-0.249977111117893"/>
      </bottom>
      <diagonal/>
    </border>
    <border>
      <left/>
      <right style="thin">
        <color theme="5" tint="-0.249977111117893"/>
      </right>
      <top/>
      <bottom style="thin">
        <color theme="5" tint="-0.249977111117893"/>
      </bottom>
      <diagonal/>
    </border>
    <border>
      <left/>
      <right/>
      <top style="thin">
        <color theme="5" tint="-0.249977111117893"/>
      </top>
      <bottom/>
      <diagonal/>
    </border>
    <border>
      <left/>
      <right/>
      <top/>
      <bottom style="thin">
        <color theme="5" tint="-0.249977111117893"/>
      </bottom>
      <diagonal/>
    </border>
    <border>
      <left style="thin">
        <color theme="9" tint="-0.499984740745262"/>
      </left>
      <right style="thin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/>
      <right style="thin">
        <color theme="9" tint="-0.499984740745262"/>
      </right>
      <top/>
      <bottom/>
      <diagonal/>
    </border>
    <border>
      <left/>
      <right style="thin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/>
      <right/>
      <top style="thin">
        <color theme="9" tint="-0.499984740745262"/>
      </top>
      <bottom style="thin">
        <color theme="9" tint="-0.499984740745262"/>
      </bottom>
      <diagonal/>
    </border>
    <border>
      <left/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/>
      <right style="thin">
        <color theme="1" tint="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medium">
        <color theme="1" tint="0.499984740745262"/>
      </top>
      <bottom/>
      <diagonal/>
    </border>
    <border>
      <left style="thin">
        <color theme="9" tint="-0.499984740745262"/>
      </left>
      <right/>
      <top/>
      <bottom/>
      <diagonal/>
    </border>
    <border>
      <left/>
      <right style="thin">
        <color theme="9" tint="-0.499984740745262"/>
      </right>
      <top style="thin">
        <color theme="9" tint="-0.499984740745262"/>
      </top>
      <bottom/>
      <diagonal/>
    </border>
    <border>
      <left style="thin">
        <color theme="9" tint="-0.499984740745262"/>
      </left>
      <right/>
      <top/>
      <bottom style="thin">
        <color theme="9" tint="-0.499984740745262"/>
      </bottom>
      <diagonal/>
    </border>
    <border>
      <left/>
      <right style="thin">
        <color theme="9" tint="-0.499984740745262"/>
      </right>
      <top/>
      <bottom style="thin">
        <color theme="9" tint="-0.499984740745262"/>
      </bottom>
      <diagonal/>
    </border>
    <border>
      <left/>
      <right/>
      <top/>
      <bottom style="thin">
        <color theme="9" tint="-0.499984740745262"/>
      </bottom>
      <diagonal/>
    </border>
    <border>
      <left style="thin">
        <color rgb="FFA10D59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 style="thin">
        <color rgb="FFA10D59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rgb="FFA10D59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8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04">
    <xf numFmtId="0" fontId="0" fillId="0" borderId="0" xfId="0"/>
    <xf numFmtId="0" fontId="4" fillId="0" borderId="0" xfId="0" applyFont="1" applyAlignment="1">
      <alignment horizontal="center"/>
    </xf>
    <xf numFmtId="17" fontId="6" fillId="0" borderId="2" xfId="0" applyNumberFormat="1" applyFont="1" applyBorder="1"/>
    <xf numFmtId="0" fontId="6" fillId="0" borderId="0" xfId="0" applyFont="1"/>
    <xf numFmtId="0" fontId="6" fillId="0" borderId="0" xfId="0" applyFont="1" applyAlignment="1">
      <alignment horizontal="center"/>
    </xf>
    <xf numFmtId="165" fontId="6" fillId="0" borderId="3" xfId="1" applyNumberFormat="1" applyFont="1" applyFill="1" applyBorder="1"/>
    <xf numFmtId="165" fontId="6" fillId="0" borderId="3" xfId="0" applyNumberFormat="1" applyFont="1" applyBorder="1"/>
    <xf numFmtId="0" fontId="6" fillId="0" borderId="0" xfId="4" applyFont="1"/>
    <xf numFmtId="4" fontId="6" fillId="0" borderId="0" xfId="5" applyNumberFormat="1" applyFont="1"/>
    <xf numFmtId="0" fontId="6" fillId="0" borderId="0" xfId="6" applyFont="1"/>
    <xf numFmtId="4" fontId="6" fillId="0" borderId="0" xfId="7" applyNumberFormat="1" applyFont="1"/>
    <xf numFmtId="165" fontId="6" fillId="0" borderId="5" xfId="1" applyNumberFormat="1" applyFont="1" applyFill="1" applyBorder="1"/>
    <xf numFmtId="165" fontId="6" fillId="0" borderId="5" xfId="0" applyNumberFormat="1" applyFont="1" applyBorder="1"/>
    <xf numFmtId="2" fontId="6" fillId="0" borderId="0" xfId="0" applyNumberFormat="1" applyFont="1"/>
    <xf numFmtId="165" fontId="6" fillId="0" borderId="0" xfId="1" applyNumberFormat="1" applyFont="1" applyFill="1" applyBorder="1"/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17" fontId="9" fillId="0" borderId="8" xfId="0" applyNumberFormat="1" applyFont="1" applyBorder="1"/>
    <xf numFmtId="165" fontId="7" fillId="0" borderId="9" xfId="0" applyNumberFormat="1" applyFont="1" applyBorder="1" applyAlignment="1">
      <alignment horizontal="center" vertical="center"/>
    </xf>
    <xf numFmtId="17" fontId="9" fillId="0" borderId="7" xfId="0" applyNumberFormat="1" applyFont="1" applyBorder="1"/>
    <xf numFmtId="165" fontId="7" fillId="0" borderId="3" xfId="0" applyNumberFormat="1" applyFont="1" applyBorder="1" applyAlignment="1">
      <alignment horizontal="center" vertical="center"/>
    </xf>
    <xf numFmtId="165" fontId="7" fillId="0" borderId="5" xfId="0" applyNumberFormat="1" applyFont="1" applyBorder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"/>
    </xf>
    <xf numFmtId="0" fontId="2" fillId="2" borderId="12" xfId="0" applyFont="1" applyFill="1" applyBorder="1" applyAlignment="1">
      <alignment horizontal="center"/>
    </xf>
    <xf numFmtId="0" fontId="0" fillId="0" borderId="10" xfId="0" applyBorder="1"/>
    <xf numFmtId="0" fontId="2" fillId="2" borderId="10" xfId="0" applyFont="1" applyFill="1" applyBorder="1" applyAlignment="1">
      <alignment horizontal="center"/>
    </xf>
    <xf numFmtId="17" fontId="0" fillId="0" borderId="0" xfId="0" applyNumberFormat="1"/>
    <xf numFmtId="0" fontId="0" fillId="0" borderId="10" xfId="0" applyBorder="1" applyAlignment="1">
      <alignment horizontal="center"/>
    </xf>
    <xf numFmtId="2" fontId="0" fillId="0" borderId="0" xfId="0" applyNumberFormat="1"/>
    <xf numFmtId="0" fontId="4" fillId="0" borderId="0" xfId="0" applyFont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65" fontId="0" fillId="0" borderId="11" xfId="0" applyNumberFormat="1" applyBorder="1" applyAlignment="1">
      <alignment horizontal="center" vertical="center"/>
    </xf>
    <xf numFmtId="165" fontId="0" fillId="0" borderId="17" xfId="0" applyNumberFormat="1" applyBorder="1" applyAlignment="1">
      <alignment horizontal="center" vertical="center"/>
    </xf>
    <xf numFmtId="165" fontId="3" fillId="0" borderId="19" xfId="0" applyNumberFormat="1" applyFont="1" applyBorder="1" applyAlignment="1">
      <alignment horizontal="center" vertical="center"/>
    </xf>
    <xf numFmtId="165" fontId="3" fillId="0" borderId="16" xfId="0" applyNumberFormat="1" applyFont="1" applyBorder="1" applyAlignment="1">
      <alignment horizontal="center" vertical="center"/>
    </xf>
    <xf numFmtId="0" fontId="2" fillId="2" borderId="18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left"/>
    </xf>
    <xf numFmtId="165" fontId="0" fillId="0" borderId="10" xfId="0" applyNumberFormat="1" applyBorder="1"/>
    <xf numFmtId="0" fontId="11" fillId="0" borderId="0" xfId="0" applyFont="1"/>
    <xf numFmtId="0" fontId="10" fillId="0" borderId="0" xfId="0" applyFont="1"/>
    <xf numFmtId="165" fontId="6" fillId="0" borderId="23" xfId="1" applyNumberFormat="1" applyFont="1" applyFill="1" applyBorder="1"/>
    <xf numFmtId="165" fontId="6" fillId="0" borderId="6" xfId="1" applyNumberFormat="1" applyFont="1" applyFill="1" applyBorder="1"/>
    <xf numFmtId="165" fontId="6" fillId="0" borderId="6" xfId="0" applyNumberFormat="1" applyFont="1" applyBorder="1"/>
    <xf numFmtId="165" fontId="6" fillId="0" borderId="23" xfId="4" applyNumberFormat="1" applyFont="1" applyBorder="1"/>
    <xf numFmtId="165" fontId="6" fillId="0" borderId="6" xfId="5" applyNumberFormat="1" applyFont="1" applyBorder="1"/>
    <xf numFmtId="165" fontId="6" fillId="0" borderId="5" xfId="5" applyNumberFormat="1" applyFont="1" applyBorder="1"/>
    <xf numFmtId="165" fontId="6" fillId="0" borderId="6" xfId="6" applyNumberFormat="1" applyFont="1" applyBorder="1"/>
    <xf numFmtId="165" fontId="6" fillId="0" borderId="5" xfId="6" applyNumberFormat="1" applyFont="1" applyBorder="1"/>
    <xf numFmtId="165" fontId="6" fillId="0" borderId="23" xfId="5" applyNumberFormat="1" applyFont="1" applyBorder="1"/>
    <xf numFmtId="165" fontId="6" fillId="0" borderId="6" xfId="7" applyNumberFormat="1" applyFont="1" applyBorder="1"/>
    <xf numFmtId="165" fontId="6" fillId="0" borderId="5" xfId="7" applyNumberFormat="1" applyFont="1" applyBorder="1"/>
    <xf numFmtId="165" fontId="6" fillId="0" borderId="23" xfId="0" applyNumberFormat="1" applyFont="1" applyBorder="1"/>
    <xf numFmtId="2" fontId="6" fillId="0" borderId="6" xfId="0" applyNumberFormat="1" applyFont="1" applyBorder="1"/>
    <xf numFmtId="0" fontId="12" fillId="0" borderId="0" xfId="0" applyFont="1" applyAlignment="1">
      <alignment horizontal="center" vertical="center"/>
    </xf>
    <xf numFmtId="17" fontId="6" fillId="0" borderId="8" xfId="0" applyNumberFormat="1" applyFont="1" applyBorder="1"/>
    <xf numFmtId="17" fontId="6" fillId="0" borderId="7" xfId="0" applyNumberFormat="1" applyFont="1" applyBorder="1"/>
    <xf numFmtId="165" fontId="7" fillId="0" borderId="3" xfId="0" applyNumberFormat="1" applyFont="1" applyBorder="1" applyAlignment="1" applyProtection="1">
      <alignment horizontal="center" vertical="center"/>
      <protection locked="0"/>
    </xf>
    <xf numFmtId="0" fontId="12" fillId="0" borderId="0" xfId="0" applyFont="1" applyAlignment="1">
      <alignment horizontal="left" vertical="center"/>
    </xf>
    <xf numFmtId="17" fontId="6" fillId="0" borderId="31" xfId="0" applyNumberFormat="1" applyFont="1" applyBorder="1"/>
    <xf numFmtId="17" fontId="6" fillId="0" borderId="0" xfId="0" applyNumberFormat="1" applyFont="1"/>
    <xf numFmtId="165" fontId="6" fillId="0" borderId="33" xfId="1" applyNumberFormat="1" applyFont="1" applyFill="1" applyBorder="1"/>
    <xf numFmtId="165" fontId="6" fillId="0" borderId="34" xfId="0" applyNumberFormat="1" applyFont="1" applyBorder="1"/>
    <xf numFmtId="165" fontId="6" fillId="0" borderId="35" xfId="0" applyNumberFormat="1" applyFont="1" applyBorder="1"/>
    <xf numFmtId="17" fontId="9" fillId="0" borderId="36" xfId="0" applyNumberFormat="1" applyFont="1" applyBorder="1"/>
    <xf numFmtId="17" fontId="9" fillId="0" borderId="14" xfId="0" applyNumberFormat="1" applyFont="1" applyBorder="1"/>
    <xf numFmtId="17" fontId="9" fillId="0" borderId="15" xfId="0" applyNumberFormat="1" applyFont="1" applyBorder="1"/>
    <xf numFmtId="17" fontId="6" fillId="0" borderId="36" xfId="0" applyNumberFormat="1" applyFont="1" applyBorder="1"/>
    <xf numFmtId="17" fontId="6" fillId="0" borderId="14" xfId="0" applyNumberFormat="1" applyFont="1" applyBorder="1"/>
    <xf numFmtId="17" fontId="6" fillId="0" borderId="15" xfId="0" applyNumberFormat="1" applyFont="1" applyBorder="1"/>
    <xf numFmtId="165" fontId="0" fillId="0" borderId="41" xfId="0" applyNumberFormat="1" applyBorder="1" applyAlignment="1">
      <alignment horizontal="center" vertical="center"/>
    </xf>
    <xf numFmtId="165" fontId="0" fillId="0" borderId="42" xfId="0" applyNumberFormat="1" applyBorder="1" applyAlignment="1">
      <alignment horizontal="center" vertical="center"/>
    </xf>
    <xf numFmtId="165" fontId="3" fillId="0" borderId="43" xfId="0" applyNumberFormat="1" applyFont="1" applyBorder="1" applyAlignment="1">
      <alignment horizontal="center" vertical="center"/>
    </xf>
    <xf numFmtId="165" fontId="3" fillId="0" borderId="44" xfId="0" applyNumberFormat="1" applyFont="1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5" fontId="3" fillId="0" borderId="46" xfId="0" applyNumberFormat="1" applyFont="1" applyBorder="1" applyAlignment="1">
      <alignment horizontal="center" vertical="center"/>
    </xf>
    <xf numFmtId="0" fontId="2" fillId="3" borderId="0" xfId="0" applyFont="1" applyFill="1" applyAlignment="1">
      <alignment horizontal="left"/>
    </xf>
    <xf numFmtId="165" fontId="0" fillId="0" borderId="39" xfId="0" applyNumberFormat="1" applyBorder="1" applyAlignment="1">
      <alignment horizontal="center" vertical="center"/>
    </xf>
    <xf numFmtId="165" fontId="0" fillId="0" borderId="45" xfId="0" applyNumberFormat="1" applyBorder="1" applyAlignment="1">
      <alignment horizontal="center" vertical="center"/>
    </xf>
    <xf numFmtId="165" fontId="0" fillId="0" borderId="40" xfId="0" applyNumberFormat="1" applyBorder="1" applyAlignment="1">
      <alignment horizontal="center" vertical="center"/>
    </xf>
    <xf numFmtId="165" fontId="0" fillId="0" borderId="48" xfId="0" applyNumberFormat="1" applyBorder="1" applyAlignment="1">
      <alignment horizontal="center" vertical="center"/>
    </xf>
    <xf numFmtId="0" fontId="0" fillId="0" borderId="47" xfId="0" applyBorder="1"/>
    <xf numFmtId="0" fontId="2" fillId="5" borderId="49" xfId="0" applyFont="1" applyFill="1" applyBorder="1" applyAlignment="1">
      <alignment horizontal="left"/>
    </xf>
    <xf numFmtId="0" fontId="2" fillId="5" borderId="50" xfId="0" applyFont="1" applyFill="1" applyBorder="1" applyAlignment="1">
      <alignment horizontal="left"/>
    </xf>
    <xf numFmtId="0" fontId="2" fillId="5" borderId="47" xfId="0" applyFont="1" applyFill="1" applyBorder="1" applyAlignment="1">
      <alignment horizontal="left"/>
    </xf>
    <xf numFmtId="0" fontId="2" fillId="5" borderId="47" xfId="0" applyFont="1" applyFill="1" applyBorder="1" applyAlignment="1">
      <alignment horizontal="center"/>
    </xf>
    <xf numFmtId="165" fontId="0" fillId="0" borderId="47" xfId="0" applyNumberFormat="1" applyBorder="1"/>
    <xf numFmtId="0" fontId="0" fillId="0" borderId="38" xfId="0" applyBorder="1"/>
    <xf numFmtId="0" fontId="2" fillId="3" borderId="38" xfId="0" applyFont="1" applyFill="1" applyBorder="1" applyAlignment="1">
      <alignment horizontal="left"/>
    </xf>
    <xf numFmtId="0" fontId="2" fillId="3" borderId="38" xfId="0" applyFont="1" applyFill="1" applyBorder="1" applyAlignment="1">
      <alignment horizontal="center"/>
    </xf>
    <xf numFmtId="165" fontId="0" fillId="0" borderId="38" xfId="0" applyNumberFormat="1" applyBorder="1"/>
    <xf numFmtId="167" fontId="0" fillId="0" borderId="10" xfId="2" applyNumberFormat="1" applyFont="1" applyBorder="1" applyAlignment="1">
      <alignment horizontal="center"/>
    </xf>
    <xf numFmtId="2" fontId="0" fillId="0" borderId="10" xfId="2" applyNumberFormat="1" applyFont="1" applyBorder="1" applyAlignment="1">
      <alignment horizontal="center"/>
    </xf>
    <xf numFmtId="0" fontId="14" fillId="0" borderId="0" xfId="0" applyFont="1"/>
    <xf numFmtId="165" fontId="0" fillId="0" borderId="0" xfId="0" applyNumberFormat="1"/>
    <xf numFmtId="165" fontId="6" fillId="0" borderId="0" xfId="0" applyNumberFormat="1" applyFont="1"/>
    <xf numFmtId="165" fontId="0" fillId="0" borderId="10" xfId="2" applyNumberFormat="1" applyFont="1" applyBorder="1" applyAlignment="1">
      <alignment horizontal="center"/>
    </xf>
    <xf numFmtId="165" fontId="0" fillId="0" borderId="37" xfId="2" applyNumberFormat="1" applyFont="1" applyFill="1" applyBorder="1" applyAlignment="1">
      <alignment horizontal="center" vertical="center"/>
    </xf>
    <xf numFmtId="165" fontId="0" fillId="0" borderId="37" xfId="2" applyNumberFormat="1" applyFont="1" applyBorder="1" applyAlignment="1">
      <alignment horizontal="center" vertical="center"/>
    </xf>
    <xf numFmtId="17" fontId="6" fillId="0" borderId="14" xfId="0" applyNumberFormat="1" applyFont="1" applyBorder="1" applyAlignment="1">
      <alignment horizontal="center" vertical="center"/>
    </xf>
    <xf numFmtId="165" fontId="7" fillId="0" borderId="5" xfId="0" applyNumberFormat="1" applyFont="1" applyBorder="1" applyAlignment="1" applyProtection="1">
      <alignment horizontal="center" vertical="center"/>
      <protection locked="0"/>
    </xf>
    <xf numFmtId="165" fontId="7" fillId="0" borderId="32" xfId="0" applyNumberFormat="1" applyFont="1" applyBorder="1" applyAlignment="1">
      <alignment horizontal="center" vertical="center"/>
    </xf>
    <xf numFmtId="165" fontId="6" fillId="0" borderId="14" xfId="0" applyNumberFormat="1" applyFont="1" applyBorder="1" applyAlignment="1">
      <alignment horizontal="center" vertical="center"/>
    </xf>
    <xf numFmtId="17" fontId="6" fillId="0" borderId="52" xfId="0" applyNumberFormat="1" applyFont="1" applyBorder="1"/>
    <xf numFmtId="165" fontId="6" fillId="0" borderId="53" xfId="1" applyNumberFormat="1" applyFont="1" applyFill="1" applyBorder="1"/>
    <xf numFmtId="168" fontId="6" fillId="0" borderId="53" xfId="1" applyNumberFormat="1" applyFont="1" applyFill="1" applyBorder="1"/>
    <xf numFmtId="168" fontId="6" fillId="0" borderId="53" xfId="0" applyNumberFormat="1" applyFont="1" applyBorder="1"/>
    <xf numFmtId="165" fontId="6" fillId="0" borderId="21" xfId="1" applyNumberFormat="1" applyFont="1" applyFill="1" applyBorder="1"/>
    <xf numFmtId="168" fontId="6" fillId="0" borderId="22" xfId="1" applyNumberFormat="1" applyFont="1" applyFill="1" applyBorder="1"/>
    <xf numFmtId="168" fontId="6" fillId="0" borderId="22" xfId="0" applyNumberFormat="1" applyFont="1" applyBorder="1"/>
    <xf numFmtId="168" fontId="6" fillId="0" borderId="54" xfId="1" applyNumberFormat="1" applyFont="1" applyFill="1" applyBorder="1"/>
    <xf numFmtId="0" fontId="4" fillId="0" borderId="0" xfId="0" applyFont="1" applyAlignment="1">
      <alignment horizontal="left"/>
    </xf>
    <xf numFmtId="168" fontId="6" fillId="0" borderId="3" xfId="1" applyNumberFormat="1" applyFont="1" applyFill="1" applyBorder="1"/>
    <xf numFmtId="168" fontId="6" fillId="0" borderId="3" xfId="0" applyNumberFormat="1" applyFont="1" applyBorder="1"/>
    <xf numFmtId="168" fontId="6" fillId="0" borderId="6" xfId="1" applyNumberFormat="1" applyFont="1" applyFill="1" applyBorder="1"/>
    <xf numFmtId="168" fontId="6" fillId="0" borderId="6" xfId="0" applyNumberFormat="1" applyFont="1" applyBorder="1"/>
    <xf numFmtId="168" fontId="6" fillId="0" borderId="5" xfId="1" applyNumberFormat="1" applyFont="1" applyFill="1" applyBorder="1"/>
    <xf numFmtId="0" fontId="2" fillId="4" borderId="0" xfId="0" applyFont="1" applyFill="1" applyAlignment="1">
      <alignment horizontal="center" vertical="center"/>
    </xf>
    <xf numFmtId="165" fontId="0" fillId="0" borderId="18" xfId="0" applyNumberFormat="1" applyBorder="1" applyAlignment="1">
      <alignment horizontal="center" vertical="center"/>
    </xf>
    <xf numFmtId="165" fontId="0" fillId="0" borderId="12" xfId="0" applyNumberFormat="1" applyBorder="1" applyAlignment="1">
      <alignment horizontal="center" vertical="center"/>
    </xf>
    <xf numFmtId="0" fontId="0" fillId="0" borderId="38" xfId="0" applyBorder="1" applyAlignment="1">
      <alignment horizontal="center"/>
    </xf>
    <xf numFmtId="0" fontId="0" fillId="0" borderId="47" xfId="0" applyBorder="1" applyAlignment="1">
      <alignment horizontal="center"/>
    </xf>
    <xf numFmtId="165" fontId="0" fillId="0" borderId="55" xfId="0" applyNumberFormat="1" applyBorder="1" applyAlignment="1">
      <alignment horizontal="center" vertical="center"/>
    </xf>
    <xf numFmtId="165" fontId="0" fillId="0" borderId="56" xfId="0" applyNumberFormat="1" applyBorder="1" applyAlignment="1">
      <alignment horizontal="center" vertical="center"/>
    </xf>
    <xf numFmtId="165" fontId="3" fillId="0" borderId="57" xfId="0" applyNumberFormat="1" applyFont="1" applyBorder="1" applyAlignment="1">
      <alignment horizontal="center" vertical="center"/>
    </xf>
    <xf numFmtId="165" fontId="3" fillId="0" borderId="58" xfId="0" applyNumberFormat="1" applyFont="1" applyBorder="1" applyAlignment="1">
      <alignment horizontal="center" vertical="center"/>
    </xf>
    <xf numFmtId="165" fontId="3" fillId="0" borderId="59" xfId="0" applyNumberFormat="1" applyFont="1" applyBorder="1" applyAlignment="1">
      <alignment horizontal="center" vertical="center"/>
    </xf>
    <xf numFmtId="169" fontId="6" fillId="0" borderId="14" xfId="0" applyNumberFormat="1" applyFont="1" applyBorder="1"/>
    <xf numFmtId="169" fontId="9" fillId="0" borderId="14" xfId="0" applyNumberFormat="1" applyFont="1" applyBorder="1"/>
    <xf numFmtId="169" fontId="6" fillId="0" borderId="14" xfId="0" applyNumberFormat="1" applyFont="1" applyBorder="1" applyAlignment="1">
      <alignment horizontal="center" vertical="center"/>
    </xf>
    <xf numFmtId="169" fontId="6" fillId="0" borderId="51" xfId="0" applyNumberFormat="1" applyFont="1" applyBorder="1" applyAlignment="1">
      <alignment horizontal="center" vertical="center"/>
    </xf>
    <xf numFmtId="166" fontId="16" fillId="0" borderId="2" xfId="0" applyNumberFormat="1" applyFont="1" applyBorder="1"/>
    <xf numFmtId="0" fontId="16" fillId="0" borderId="14" xfId="0" applyFont="1" applyBorder="1" applyAlignment="1">
      <alignment horizontal="center"/>
    </xf>
    <xf numFmtId="165" fontId="16" fillId="0" borderId="3" xfId="3" applyNumberFormat="1" applyFont="1" applyBorder="1"/>
    <xf numFmtId="165" fontId="16" fillId="0" borderId="4" xfId="3" applyNumberFormat="1" applyFont="1" applyBorder="1"/>
    <xf numFmtId="165" fontId="16" fillId="0" borderId="21" xfId="3" applyNumberFormat="1" applyFont="1" applyBorder="1"/>
    <xf numFmtId="165" fontId="16" fillId="0" borderId="22" xfId="3" applyNumberFormat="1" applyFont="1" applyBorder="1"/>
    <xf numFmtId="165" fontId="16" fillId="0" borderId="26" xfId="3" applyNumberFormat="1" applyFont="1" applyBorder="1"/>
    <xf numFmtId="165" fontId="16" fillId="0" borderId="23" xfId="3" applyNumberFormat="1" applyFont="1" applyBorder="1"/>
    <xf numFmtId="165" fontId="16" fillId="0" borderId="6" xfId="3" applyNumberFormat="1" applyFont="1" applyBorder="1"/>
    <xf numFmtId="165" fontId="16" fillId="0" borderId="27" xfId="3" applyNumberFormat="1" applyFont="1" applyBorder="1"/>
    <xf numFmtId="165" fontId="16" fillId="0" borderId="28" xfId="3" applyNumberFormat="1" applyFont="1" applyBorder="1"/>
    <xf numFmtId="165" fontId="16" fillId="0" borderId="5" xfId="3" applyNumberFormat="1" applyFont="1" applyBorder="1"/>
    <xf numFmtId="165" fontId="16" fillId="0" borderId="24" xfId="3" applyNumberFormat="1" applyFont="1" applyBorder="1"/>
    <xf numFmtId="165" fontId="16" fillId="0" borderId="51" xfId="3" applyNumberFormat="1" applyFont="1" applyBorder="1"/>
    <xf numFmtId="14" fontId="0" fillId="0" borderId="0" xfId="0" applyNumberFormat="1"/>
    <xf numFmtId="0" fontId="0" fillId="0" borderId="62" xfId="0" applyBorder="1"/>
    <xf numFmtId="0" fontId="0" fillId="0" borderId="63" xfId="0" applyBorder="1" applyAlignment="1">
      <alignment horizontal="center"/>
    </xf>
    <xf numFmtId="0" fontId="0" fillId="0" borderId="65" xfId="0" applyBorder="1" applyAlignment="1">
      <alignment horizontal="center"/>
    </xf>
    <xf numFmtId="0" fontId="0" fillId="0" borderId="67" xfId="0" applyBorder="1"/>
    <xf numFmtId="165" fontId="0" fillId="0" borderId="68" xfId="0" applyNumberFormat="1" applyBorder="1"/>
    <xf numFmtId="0" fontId="0" fillId="0" borderId="65" xfId="0" applyBorder="1"/>
    <xf numFmtId="0" fontId="17" fillId="0" borderId="0" xfId="0" applyFont="1" applyAlignment="1">
      <alignment horizontal="left"/>
    </xf>
    <xf numFmtId="165" fontId="0" fillId="0" borderId="69" xfId="2" applyNumberFormat="1" applyFont="1" applyBorder="1" applyAlignment="1">
      <alignment horizontal="center" vertical="center"/>
    </xf>
    <xf numFmtId="170" fontId="0" fillId="0" borderId="37" xfId="2" applyNumberFormat="1" applyFont="1" applyBorder="1" applyAlignment="1">
      <alignment horizontal="center" vertical="center"/>
    </xf>
    <xf numFmtId="0" fontId="0" fillId="0" borderId="66" xfId="0" applyBorder="1"/>
    <xf numFmtId="165" fontId="0" fillId="0" borderId="69" xfId="2" applyNumberFormat="1" applyFont="1" applyBorder="1" applyAlignment="1">
      <alignment horizontal="center"/>
    </xf>
    <xf numFmtId="0" fontId="18" fillId="0" borderId="0" xfId="0" applyFont="1" applyAlignment="1">
      <alignment horizontal="left" indent="1"/>
    </xf>
    <xf numFmtId="2" fontId="0" fillId="0" borderId="37" xfId="2" applyNumberFormat="1" applyFont="1" applyFill="1" applyBorder="1" applyAlignment="1">
      <alignment horizontal="center" vertical="center"/>
    </xf>
    <xf numFmtId="165" fontId="16" fillId="6" borderId="3" xfId="3" applyNumberFormat="1" applyFont="1" applyFill="1" applyBorder="1"/>
    <xf numFmtId="0" fontId="2" fillId="7" borderId="0" xfId="0" applyFont="1" applyFill="1" applyAlignment="1">
      <alignment horizontal="center" vertical="center"/>
    </xf>
    <xf numFmtId="0" fontId="2" fillId="7" borderId="0" xfId="0" applyFont="1" applyFill="1" applyAlignment="1">
      <alignment vertical="center" wrapText="1"/>
    </xf>
    <xf numFmtId="0" fontId="2" fillId="7" borderId="0" xfId="0" applyFont="1" applyFill="1" applyAlignment="1">
      <alignment horizontal="center" vertical="center" wrapText="1"/>
    </xf>
    <xf numFmtId="0" fontId="15" fillId="7" borderId="0" xfId="0" applyFont="1" applyFill="1" applyAlignment="1">
      <alignment horizontal="center" vertical="center" wrapText="1"/>
    </xf>
    <xf numFmtId="0" fontId="2" fillId="7" borderId="62" xfId="0" applyFont="1" applyFill="1" applyBorder="1" applyAlignment="1">
      <alignment horizontal="center" vertical="center"/>
    </xf>
    <xf numFmtId="0" fontId="0" fillId="7" borderId="0" xfId="0" applyFill="1"/>
    <xf numFmtId="0" fontId="5" fillId="7" borderId="0" xfId="0" applyFont="1" applyFill="1"/>
    <xf numFmtId="0" fontId="5" fillId="7" borderId="1" xfId="0" applyFont="1" applyFill="1" applyBorder="1" applyAlignment="1">
      <alignment horizontal="center"/>
    </xf>
    <xf numFmtId="2" fontId="5" fillId="7" borderId="1" xfId="0" applyNumberFormat="1" applyFont="1" applyFill="1" applyBorder="1" applyAlignment="1">
      <alignment horizontal="center"/>
    </xf>
    <xf numFmtId="164" fontId="5" fillId="7" borderId="1" xfId="1" applyFont="1" applyFill="1" applyBorder="1" applyAlignment="1">
      <alignment horizontal="center"/>
    </xf>
    <xf numFmtId="2" fontId="5" fillId="7" borderId="20" xfId="0" applyNumberFormat="1" applyFont="1" applyFill="1" applyBorder="1" applyAlignment="1">
      <alignment horizontal="center"/>
    </xf>
    <xf numFmtId="164" fontId="5" fillId="7" borderId="25" xfId="1" applyFont="1" applyFill="1" applyBorder="1" applyAlignment="1">
      <alignment horizontal="center"/>
    </xf>
    <xf numFmtId="0" fontId="20" fillId="0" borderId="0" xfId="0" applyFont="1" applyAlignment="1">
      <alignment horizontal="left"/>
    </xf>
    <xf numFmtId="0" fontId="5" fillId="7" borderId="1" xfId="0" applyFont="1" applyFill="1" applyBorder="1" applyAlignment="1">
      <alignment horizontal="center" vertical="center"/>
    </xf>
    <xf numFmtId="165" fontId="5" fillId="7" borderId="1" xfId="1" applyNumberFormat="1" applyFont="1" applyFill="1" applyBorder="1" applyAlignment="1">
      <alignment horizontal="center"/>
    </xf>
    <xf numFmtId="165" fontId="5" fillId="7" borderId="29" xfId="1" applyNumberFormat="1" applyFont="1" applyFill="1" applyBorder="1" applyAlignment="1">
      <alignment horizontal="center"/>
    </xf>
    <xf numFmtId="2" fontId="5" fillId="7" borderId="29" xfId="0" applyNumberFormat="1" applyFont="1" applyFill="1" applyBorder="1" applyAlignment="1">
      <alignment horizontal="center"/>
    </xf>
    <xf numFmtId="2" fontId="5" fillId="7" borderId="30" xfId="0" applyNumberFormat="1" applyFont="1" applyFill="1" applyBorder="1" applyAlignment="1">
      <alignment horizontal="center"/>
    </xf>
    <xf numFmtId="0" fontId="5" fillId="7" borderId="0" xfId="0" applyFont="1" applyFill="1" applyAlignment="1">
      <alignment horizontal="left"/>
    </xf>
    <xf numFmtId="0" fontId="13" fillId="7" borderId="0" xfId="0" applyFont="1" applyFill="1"/>
    <xf numFmtId="0" fontId="8" fillId="7" borderId="0" xfId="0" applyFont="1" applyFill="1" applyAlignment="1">
      <alignment horizontal="center" vertical="center" wrapText="1"/>
    </xf>
    <xf numFmtId="165" fontId="8" fillId="7" borderId="0" xfId="0" applyNumberFormat="1" applyFont="1" applyFill="1" applyAlignment="1">
      <alignment horizontal="center" vertical="center" wrapText="1"/>
    </xf>
    <xf numFmtId="169" fontId="6" fillId="0" borderId="51" xfId="0" applyNumberFormat="1" applyFont="1" applyBorder="1" applyAlignment="1">
      <alignment horizontal="center"/>
    </xf>
    <xf numFmtId="165" fontId="6" fillId="0" borderId="14" xfId="0" applyNumberFormat="1" applyFont="1" applyBorder="1" applyAlignment="1">
      <alignment horizontal="center"/>
    </xf>
    <xf numFmtId="0" fontId="2" fillId="7" borderId="60" xfId="0" applyFont="1" applyFill="1" applyBorder="1" applyAlignment="1">
      <alignment horizontal="center" vertical="center"/>
    </xf>
    <xf numFmtId="0" fontId="2" fillId="7" borderId="61" xfId="0" applyFont="1" applyFill="1" applyBorder="1" applyAlignment="1">
      <alignment horizontal="center" vertical="center"/>
    </xf>
    <xf numFmtId="0" fontId="14" fillId="2" borderId="13" xfId="0" applyFont="1" applyFill="1" applyBorder="1" applyAlignment="1">
      <alignment horizontal="center"/>
    </xf>
    <xf numFmtId="0" fontId="14" fillId="2" borderId="10" xfId="0" applyFont="1" applyFill="1" applyBorder="1" applyAlignment="1">
      <alignment horizontal="center"/>
    </xf>
    <xf numFmtId="0" fontId="14" fillId="3" borderId="10" xfId="0" applyFont="1" applyFill="1" applyBorder="1" applyAlignment="1">
      <alignment horizontal="center"/>
    </xf>
    <xf numFmtId="0" fontId="14" fillId="5" borderId="10" xfId="0" applyFont="1" applyFill="1" applyBorder="1" applyAlignment="1">
      <alignment horizontal="center"/>
    </xf>
    <xf numFmtId="0" fontId="2" fillId="4" borderId="0" xfId="0" applyFont="1" applyFill="1" applyAlignment="1">
      <alignment horizontal="center" vertical="center"/>
    </xf>
    <xf numFmtId="0" fontId="2" fillId="7" borderId="0" xfId="0" applyFont="1" applyFill="1" applyAlignment="1">
      <alignment horizontal="center" vertical="center"/>
    </xf>
    <xf numFmtId="0" fontId="2" fillId="7" borderId="64" xfId="0" applyFont="1" applyFill="1" applyBorder="1" applyAlignment="1">
      <alignment horizontal="center" vertical="center"/>
    </xf>
    <xf numFmtId="0" fontId="2" fillId="7" borderId="66" xfId="0" applyFont="1" applyFill="1" applyBorder="1" applyAlignment="1">
      <alignment horizontal="center" vertical="center"/>
    </xf>
    <xf numFmtId="17" fontId="9" fillId="0" borderId="14" xfId="0" applyNumberFormat="1" applyFont="1" applyBorder="1" applyAlignment="1">
      <alignment horizontal="center"/>
    </xf>
    <xf numFmtId="17" fontId="6" fillId="0" borderId="14" xfId="0" applyNumberFormat="1" applyFont="1" applyBorder="1" applyAlignment="1">
      <alignment horizontal="center"/>
    </xf>
    <xf numFmtId="17" fontId="6" fillId="0" borderId="15" xfId="0" applyNumberFormat="1" applyFont="1" applyBorder="1" applyAlignment="1">
      <alignment horizontal="center"/>
    </xf>
    <xf numFmtId="17" fontId="6" fillId="0" borderId="51" xfId="0" applyNumberFormat="1" applyFont="1" applyBorder="1" applyAlignment="1">
      <alignment horizontal="center"/>
    </xf>
    <xf numFmtId="17" fontId="6" fillId="0" borderId="36" xfId="0" applyNumberFormat="1" applyFont="1" applyBorder="1" applyAlignment="1">
      <alignment horizontal="center"/>
    </xf>
    <xf numFmtId="169" fontId="6" fillId="0" borderId="14" xfId="0" applyNumberFormat="1" applyFont="1" applyBorder="1" applyAlignment="1">
      <alignment horizontal="center"/>
    </xf>
    <xf numFmtId="165" fontId="6" fillId="0" borderId="36" xfId="0" applyNumberFormat="1" applyFont="1" applyBorder="1" applyAlignment="1">
      <alignment horizontal="center"/>
    </xf>
    <xf numFmtId="165" fontId="6" fillId="0" borderId="15" xfId="0" applyNumberFormat="1" applyFont="1" applyBorder="1" applyAlignment="1">
      <alignment horizontal="center"/>
    </xf>
  </cellXfs>
  <cellStyles count="8">
    <cellStyle name="Normal" xfId="0" builtinId="0"/>
    <cellStyle name="Normal 10" xfId="7" xr:uid="{00000000-0005-0000-0000-000001000000}"/>
    <cellStyle name="Normal 12" xfId="3" xr:uid="{00000000-0005-0000-0000-000002000000}"/>
    <cellStyle name="Normal 2" xfId="4" xr:uid="{00000000-0005-0000-0000-000003000000}"/>
    <cellStyle name="Normal 3" xfId="5" xr:uid="{00000000-0005-0000-0000-000004000000}"/>
    <cellStyle name="Normal 5" xfId="6" xr:uid="{00000000-0005-0000-0000-000005000000}"/>
    <cellStyle name="Porcentagem" xfId="2" builtinId="5"/>
    <cellStyle name="Vírgula" xfId="1" builtinId="3"/>
  </cellStyles>
  <dxfs count="8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alignment horizontal="center" textRotation="0" wrapText="0" indent="0" justifyLastLine="0" shrinkToFit="0" readingOrder="0"/>
      <border diagonalUp="0" diagonalDown="0" outline="0">
        <left/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thin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alignment horizontal="center" textRotation="0" wrapText="0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 outline="0">
        <left style="thin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alignment horizontal="center" textRotation="0" wrapText="0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 outline="0">
        <left style="thin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numFmt numFmtId="165" formatCode="0.0"/>
      <fill>
        <patternFill patternType="solid">
          <fgColor indexed="64"/>
          <bgColor rgb="FF164194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border outline="0"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fill>
        <patternFill patternType="solid">
          <fgColor indexed="64"/>
          <bgColor rgb="FF164194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border outline="0"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fill>
        <patternFill patternType="solid">
          <fgColor indexed="64"/>
          <bgColor rgb="FF164194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>
        <left/>
        <right/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>
        <left style="thin">
          <color theme="0" tint="-0.499984740745262"/>
        </left>
        <right style="thin">
          <color theme="1" tint="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fill>
        <patternFill patternType="solid">
          <fgColor indexed="64"/>
          <bgColor rgb="FF164194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>
        <left style="thin">
          <color theme="0" tint="-0.499984740745262"/>
        </left>
        <right style="thin">
          <color theme="1" tint="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border outline="0"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fill>
        <patternFill patternType="solid">
          <fgColor indexed="64"/>
          <bgColor rgb="FF164194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>
        <left/>
        <right/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>
        <left style="thin">
          <color theme="0" tint="-0.499984740745262"/>
        </left>
        <right style="thin">
          <color theme="1" tint="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fill>
        <patternFill patternType="solid">
          <fgColor indexed="64"/>
          <bgColor rgb="FF164194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2" formatCode="0.00"/>
      <fill>
        <patternFill patternType="none">
          <fgColor indexed="64"/>
          <bgColor indexed="65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2" formatCode="0.00"/>
      <fill>
        <patternFill patternType="none">
          <fgColor indexed="64"/>
          <bgColor indexed="65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2" formatCode="0.00"/>
      <fill>
        <patternFill patternType="none">
          <fgColor indexed="64"/>
          <bgColor indexed="65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2" formatCode="0.00"/>
      <fill>
        <patternFill patternType="none">
          <fgColor indexed="64"/>
          <bgColor indexed="65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2" formatCode="0.00"/>
      <fill>
        <patternFill patternType="none">
          <fgColor indexed="64"/>
          <bgColor indexed="65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 outline="0">
        <left/>
        <right/>
        <top style="hair">
          <color theme="0" tint="-0.499984740745262"/>
        </top>
        <bottom style="hair">
          <color theme="0" tint="-0.499984740745262"/>
        </bottom>
      </border>
    </dxf>
    <dxf>
      <border outline="0">
        <left style="thin">
          <color theme="0" tint="-0.499984740745262"/>
        </left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</dxf>
    <dxf>
      <border outline="0">
        <bottom style="medium">
          <color theme="1" tint="0.49998474074526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 Narrow"/>
        <scheme val="none"/>
      </font>
      <numFmt numFmtId="2" formatCode="0.00"/>
      <fill>
        <patternFill patternType="solid">
          <fgColor indexed="64"/>
          <bgColor rgb="FF164194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4" formatCode="0.00%"/>
      <fill>
        <patternFill patternType="none">
          <fgColor indexed="64"/>
          <bgColor indexed="65"/>
        </patternFill>
      </fill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6" formatCode="mmm/yyyy"/>
      <fill>
        <patternFill patternType="none">
          <fgColor indexed="64"/>
          <bgColor indexed="65"/>
        </patternFill>
      </fill>
      <border diagonalUp="0" diagonalDown="0" outline="0">
        <left/>
        <right/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6" formatCode="mmm/yyyy"/>
      <fill>
        <patternFill patternType="none">
          <fgColor indexed="64"/>
          <bgColor indexed="65"/>
        </patternFill>
      </fill>
      <border diagonalUp="0" diagonalDown="0" outline="0">
        <left/>
        <right/>
        <top style="hair">
          <color theme="0" tint="-0.499984740745262"/>
        </top>
        <bottom style="hair">
          <color theme="0" tint="-0.499984740745262"/>
        </bottom>
      </border>
    </dxf>
    <dxf>
      <border outline="0">
        <top style="hair">
          <color theme="0" tint="-0.499984740745262"/>
        </top>
      </border>
    </dxf>
    <dxf>
      <border outline="0">
        <left style="thin">
          <color theme="0" tint="-0.499984740745262"/>
        </left>
        <right style="thin">
          <color theme="0" tint="-0.499984740745262"/>
        </right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</dxf>
    <dxf>
      <border outline="0">
        <bottom style="medium">
          <color theme="1" tint="0.49998474074526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 Narrow"/>
        <scheme val="none"/>
      </font>
      <numFmt numFmtId="2" formatCode="0.00"/>
      <fill>
        <patternFill patternType="solid">
          <fgColor indexed="64"/>
          <bgColor rgb="FF164194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164194"/>
      <color rgb="FFA10D59"/>
      <color rgb="FF0B72B5"/>
      <color rgb="FFFFDC7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trlProps/ctrlProp1.xml><?xml version="1.0" encoding="utf-8"?>
<formControlPr xmlns="http://schemas.microsoft.com/office/spreadsheetml/2009/9/main" objectType="CheckBox" checked="Checked" fmlaLink="$AL$3" lockText="1" noThreeD="1"/>
</file>

<file path=xl/ctrlProps/ctrlProp10.xml><?xml version="1.0" encoding="utf-8"?>
<formControlPr xmlns="http://schemas.microsoft.com/office/spreadsheetml/2009/9/main" objectType="CheckBox" checked="Checked" fmlaLink="$AL$6" lockText="1" noThreeD="1"/>
</file>

<file path=xl/ctrlProps/ctrlProp11.xml><?xml version="1.0" encoding="utf-8"?>
<formControlPr xmlns="http://schemas.microsoft.com/office/spreadsheetml/2009/9/main" objectType="CheckBox" checked="Checked" fmlaLink="$AL$7" lockText="1" noThreeD="1"/>
</file>

<file path=xl/ctrlProps/ctrlProp12.xml><?xml version="1.0" encoding="utf-8"?>
<formControlPr xmlns="http://schemas.microsoft.com/office/spreadsheetml/2009/9/main" objectType="CheckBox" checked="Checked" fmlaLink="$AL$8" lockText="1" noThreeD="1"/>
</file>

<file path=xl/ctrlProps/ctrlProp13.xml><?xml version="1.0" encoding="utf-8"?>
<formControlPr xmlns="http://schemas.microsoft.com/office/spreadsheetml/2009/9/main" objectType="CheckBox" checked="Checked" fmlaLink="$AL$3" lockText="1" noThreeD="1"/>
</file>

<file path=xl/ctrlProps/ctrlProp14.xml><?xml version="1.0" encoding="utf-8"?>
<formControlPr xmlns="http://schemas.microsoft.com/office/spreadsheetml/2009/9/main" objectType="CheckBox" checked="Checked" fmlaLink="$AL$4" lockText="1" noThreeD="1"/>
</file>

<file path=xl/ctrlProps/ctrlProp15.xml><?xml version="1.0" encoding="utf-8"?>
<formControlPr xmlns="http://schemas.microsoft.com/office/spreadsheetml/2009/9/main" objectType="CheckBox" checked="Checked" fmlaLink="$AL$5" lockText="1" noThreeD="1"/>
</file>

<file path=xl/ctrlProps/ctrlProp16.xml><?xml version="1.0" encoding="utf-8"?>
<formControlPr xmlns="http://schemas.microsoft.com/office/spreadsheetml/2009/9/main" objectType="CheckBox" checked="Checked" fmlaLink="$AL$6" lockText="1" noThreeD="1"/>
</file>

<file path=xl/ctrlProps/ctrlProp17.xml><?xml version="1.0" encoding="utf-8"?>
<formControlPr xmlns="http://schemas.microsoft.com/office/spreadsheetml/2009/9/main" objectType="CheckBox" checked="Checked" fmlaLink="$AL$7" lockText="1" noThreeD="1"/>
</file>

<file path=xl/ctrlProps/ctrlProp18.xml><?xml version="1.0" encoding="utf-8"?>
<formControlPr xmlns="http://schemas.microsoft.com/office/spreadsheetml/2009/9/main" objectType="CheckBox" checked="Checked" fmlaLink="$AL$8" lockText="1" noThreeD="1"/>
</file>

<file path=xl/ctrlProps/ctrlProp2.xml><?xml version="1.0" encoding="utf-8"?>
<formControlPr xmlns="http://schemas.microsoft.com/office/spreadsheetml/2009/9/main" objectType="CheckBox" checked="Checked" fmlaLink="$AL$4" lockText="1" noThreeD="1"/>
</file>

<file path=xl/ctrlProps/ctrlProp3.xml><?xml version="1.0" encoding="utf-8"?>
<formControlPr xmlns="http://schemas.microsoft.com/office/spreadsheetml/2009/9/main" objectType="CheckBox" checked="Checked" fmlaLink="$AL$5" lockText="1" noThreeD="1"/>
</file>

<file path=xl/ctrlProps/ctrlProp4.xml><?xml version="1.0" encoding="utf-8"?>
<formControlPr xmlns="http://schemas.microsoft.com/office/spreadsheetml/2009/9/main" objectType="CheckBox" checked="Checked" fmlaLink="$AL$6" lockText="1" noThreeD="1"/>
</file>

<file path=xl/ctrlProps/ctrlProp5.xml><?xml version="1.0" encoding="utf-8"?>
<formControlPr xmlns="http://schemas.microsoft.com/office/spreadsheetml/2009/9/main" objectType="CheckBox" checked="Checked" fmlaLink="$AL$7" lockText="1" noThreeD="1"/>
</file>

<file path=xl/ctrlProps/ctrlProp6.xml><?xml version="1.0" encoding="utf-8"?>
<formControlPr xmlns="http://schemas.microsoft.com/office/spreadsheetml/2009/9/main" objectType="CheckBox" checked="Checked" fmlaLink="$AL$8" lockText="1" noThreeD="1"/>
</file>

<file path=xl/ctrlProps/ctrlProp7.xml><?xml version="1.0" encoding="utf-8"?>
<formControlPr xmlns="http://schemas.microsoft.com/office/spreadsheetml/2009/9/main" objectType="CheckBox" checked="Checked" fmlaLink="$AL$3" lockText="1" noThreeD="1"/>
</file>

<file path=xl/ctrlProps/ctrlProp8.xml><?xml version="1.0" encoding="utf-8"?>
<formControlPr xmlns="http://schemas.microsoft.com/office/spreadsheetml/2009/9/main" objectType="CheckBox" checked="Checked" fmlaLink="$AL$4" lockText="1" noThreeD="1"/>
</file>

<file path=xl/ctrlProps/ctrlProp9.xml><?xml version="1.0" encoding="utf-8"?>
<formControlPr xmlns="http://schemas.microsoft.com/office/spreadsheetml/2009/9/main" objectType="CheckBox" checked="Checked" fmlaLink="$AL$5" lockText="1" noThreeD="1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UCI_MG_setores!A1"/><Relationship Id="rId3" Type="http://schemas.openxmlformats.org/officeDocument/2006/relationships/hyperlink" Target="#Faturamento_MG_setores!A1"/><Relationship Id="rId7" Type="http://schemas.openxmlformats.org/officeDocument/2006/relationships/hyperlink" Target="#Rendimento_M&#233;dio_MG_setores!A1"/><Relationship Id="rId2" Type="http://schemas.openxmlformats.org/officeDocument/2006/relationships/hyperlink" Target="#MG_series!A1"/><Relationship Id="rId1" Type="http://schemas.openxmlformats.org/officeDocument/2006/relationships/hyperlink" Target="#MG_series_dessazonalizadas!A1"/><Relationship Id="rId6" Type="http://schemas.openxmlformats.org/officeDocument/2006/relationships/hyperlink" Target="#Massa_Salarial_MG_setores!A1"/><Relationship Id="rId5" Type="http://schemas.openxmlformats.org/officeDocument/2006/relationships/hyperlink" Target="#Emprego_MG_setores!A1"/><Relationship Id="rId10" Type="http://schemas.openxmlformats.org/officeDocument/2006/relationships/image" Target="../media/image3.png"/><Relationship Id="rId4" Type="http://schemas.openxmlformats.org/officeDocument/2006/relationships/hyperlink" Target="#Horas_Trabalhadas_MG_setores!A1"/><Relationship Id="rId9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15</xdr:row>
          <xdr:rowOff>198120</xdr:rowOff>
        </xdr:from>
        <xdr:to>
          <xdr:col>3</xdr:col>
          <xdr:colOff>45720</xdr:colOff>
          <xdr:row>17</xdr:row>
          <xdr:rowOff>45720</xdr:rowOff>
        </xdr:to>
        <xdr:sp macro="" textlink="">
          <xdr:nvSpPr>
            <xdr:cNvPr id="4099" name="Check Box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0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Faturamento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17</xdr:row>
          <xdr:rowOff>198120</xdr:rowOff>
        </xdr:from>
        <xdr:to>
          <xdr:col>3</xdr:col>
          <xdr:colOff>45720</xdr:colOff>
          <xdr:row>19</xdr:row>
          <xdr:rowOff>45720</xdr:rowOff>
        </xdr:to>
        <xdr:sp macro="" textlink="">
          <xdr:nvSpPr>
            <xdr:cNvPr id="4103" name="Check Box 7" hidden="1">
              <a:extLst>
                <a:ext uri="{63B3BB69-23CF-44E3-9099-C40C66FF867C}">
                  <a14:compatExt spid="_x0000_s4103"/>
                </a:ext>
                <a:ext uri="{FF2B5EF4-FFF2-40B4-BE49-F238E27FC236}">
                  <a16:creationId xmlns:a16="http://schemas.microsoft.com/office/drawing/2014/main" id="{00000000-0008-0000-0000-00000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Horas Trabalhadas na Produção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16</xdr:row>
          <xdr:rowOff>190500</xdr:rowOff>
        </xdr:from>
        <xdr:to>
          <xdr:col>3</xdr:col>
          <xdr:colOff>45720</xdr:colOff>
          <xdr:row>18</xdr:row>
          <xdr:rowOff>45720</xdr:rowOff>
        </xdr:to>
        <xdr:sp macro="" textlink="">
          <xdr:nvSpPr>
            <xdr:cNvPr id="4105" name="Check Box 9" hidden="1">
              <a:extLst>
                <a:ext uri="{63B3BB69-23CF-44E3-9099-C40C66FF867C}">
                  <a14:compatExt spid="_x0000_s4105"/>
                </a:ext>
                <a:ext uri="{FF2B5EF4-FFF2-40B4-BE49-F238E27FC236}">
                  <a16:creationId xmlns:a16="http://schemas.microsoft.com/office/drawing/2014/main" id="{00000000-0008-0000-0000-00000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Emprego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18</xdr:row>
          <xdr:rowOff>190500</xdr:rowOff>
        </xdr:from>
        <xdr:to>
          <xdr:col>3</xdr:col>
          <xdr:colOff>45720</xdr:colOff>
          <xdr:row>20</xdr:row>
          <xdr:rowOff>45720</xdr:rowOff>
        </xdr:to>
        <xdr:sp macro="" textlink="">
          <xdr:nvSpPr>
            <xdr:cNvPr id="4107" name="Check Box 11" hidden="1">
              <a:extLst>
                <a:ext uri="{63B3BB69-23CF-44E3-9099-C40C66FF867C}">
                  <a14:compatExt spid="_x0000_s4107"/>
                </a:ext>
                <a:ext uri="{FF2B5EF4-FFF2-40B4-BE49-F238E27FC236}">
                  <a16:creationId xmlns:a16="http://schemas.microsoft.com/office/drawing/2014/main" id="{00000000-0008-0000-0000-00000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Massa Salarial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19</xdr:row>
          <xdr:rowOff>198120</xdr:rowOff>
        </xdr:from>
        <xdr:to>
          <xdr:col>3</xdr:col>
          <xdr:colOff>45720</xdr:colOff>
          <xdr:row>21</xdr:row>
          <xdr:rowOff>45720</xdr:rowOff>
        </xdr:to>
        <xdr:sp macro="" textlink="">
          <xdr:nvSpPr>
            <xdr:cNvPr id="4108" name="Check Box 12" hidden="1">
              <a:extLst>
                <a:ext uri="{63B3BB69-23CF-44E3-9099-C40C66FF867C}">
                  <a14:compatExt spid="_x0000_s4108"/>
                </a:ext>
                <a:ext uri="{FF2B5EF4-FFF2-40B4-BE49-F238E27FC236}">
                  <a16:creationId xmlns:a16="http://schemas.microsoft.com/office/drawing/2014/main" id="{00000000-0008-0000-0000-00000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Rendimento Médio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20</xdr:row>
          <xdr:rowOff>198120</xdr:rowOff>
        </xdr:from>
        <xdr:to>
          <xdr:col>3</xdr:col>
          <xdr:colOff>45720</xdr:colOff>
          <xdr:row>22</xdr:row>
          <xdr:rowOff>45720</xdr:rowOff>
        </xdr:to>
        <xdr:sp macro="" textlink="">
          <xdr:nvSpPr>
            <xdr:cNvPr id="4109" name="Check Box 13" hidden="1">
              <a:extLst>
                <a:ext uri="{63B3BB69-23CF-44E3-9099-C40C66FF867C}">
                  <a14:compatExt spid="_x0000_s4109"/>
                </a:ext>
                <a:ext uri="{FF2B5EF4-FFF2-40B4-BE49-F238E27FC236}">
                  <a16:creationId xmlns:a16="http://schemas.microsoft.com/office/drawing/2014/main" id="{00000000-0008-0000-0000-00000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Utilização da Capacidade Instalada</a:t>
              </a:r>
            </a:p>
          </xdr:txBody>
        </xdr:sp>
        <xdr:clientData/>
      </xdr:twoCellAnchor>
    </mc:Choice>
    <mc:Fallback/>
  </mc:AlternateContent>
  <xdr:twoCellAnchor>
    <xdr:from>
      <xdr:col>2</xdr:col>
      <xdr:colOff>238125</xdr:colOff>
      <xdr:row>24</xdr:row>
      <xdr:rowOff>171450</xdr:rowOff>
    </xdr:from>
    <xdr:to>
      <xdr:col>3</xdr:col>
      <xdr:colOff>1002825</xdr:colOff>
      <xdr:row>26</xdr:row>
      <xdr:rowOff>104775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1524000" y="5124450"/>
          <a:ext cx="1260000" cy="39052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Dessazonalizada</a:t>
          </a:r>
        </a:p>
      </xdr:txBody>
    </xdr:sp>
    <xdr:clientData/>
  </xdr:twoCellAnchor>
  <xdr:twoCellAnchor>
    <xdr:from>
      <xdr:col>3</xdr:col>
      <xdr:colOff>1323975</xdr:colOff>
      <xdr:row>24</xdr:row>
      <xdr:rowOff>171450</xdr:rowOff>
    </xdr:from>
    <xdr:to>
      <xdr:col>6</xdr:col>
      <xdr:colOff>297975</xdr:colOff>
      <xdr:row>26</xdr:row>
      <xdr:rowOff>104775</xdr:rowOff>
    </xdr:to>
    <xdr:sp macro="" textlink="">
      <xdr:nvSpPr>
        <xdr:cNvPr id="10" name="Retângulo 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/>
      </xdr:nvSpPr>
      <xdr:spPr>
        <a:xfrm>
          <a:off x="3105150" y="5124450"/>
          <a:ext cx="1260000" cy="39052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Dados do Estado</a:t>
          </a:r>
        </a:p>
      </xdr:txBody>
    </xdr:sp>
    <xdr:clientData/>
  </xdr:twoCellAnchor>
  <xdr:twoCellAnchor>
    <xdr:from>
      <xdr:col>1</xdr:col>
      <xdr:colOff>438149</xdr:colOff>
      <xdr:row>28</xdr:row>
      <xdr:rowOff>66674</xdr:rowOff>
    </xdr:from>
    <xdr:to>
      <xdr:col>3</xdr:col>
      <xdr:colOff>665249</xdr:colOff>
      <xdr:row>31</xdr:row>
      <xdr:rowOff>143174</xdr:rowOff>
    </xdr:to>
    <xdr:sp macro="" textlink="">
      <xdr:nvSpPr>
        <xdr:cNvPr id="11" name="Retângulo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>
          <a:off x="1114424" y="5857874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Faturamento real </a:t>
          </a:r>
        </a:p>
      </xdr:txBody>
    </xdr:sp>
    <xdr:clientData/>
  </xdr:twoCellAnchor>
  <xdr:twoCellAnchor>
    <xdr:from>
      <xdr:col>3</xdr:col>
      <xdr:colOff>862011</xdr:colOff>
      <xdr:row>28</xdr:row>
      <xdr:rowOff>66674</xdr:rowOff>
    </xdr:from>
    <xdr:to>
      <xdr:col>5</xdr:col>
      <xdr:colOff>603336</xdr:colOff>
      <xdr:row>31</xdr:row>
      <xdr:rowOff>143174</xdr:rowOff>
    </xdr:to>
    <xdr:sp macro="" textlink="">
      <xdr:nvSpPr>
        <xdr:cNvPr id="12" name="Retângulo 11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>
          <a:off x="2643186" y="5857874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Horas Trabalhadas na produção </a:t>
          </a:r>
        </a:p>
      </xdr:txBody>
    </xdr:sp>
    <xdr:clientData/>
  </xdr:twoCellAnchor>
  <xdr:twoCellAnchor>
    <xdr:from>
      <xdr:col>6</xdr:col>
      <xdr:colOff>38099</xdr:colOff>
      <xdr:row>28</xdr:row>
      <xdr:rowOff>66674</xdr:rowOff>
    </xdr:from>
    <xdr:to>
      <xdr:col>7</xdr:col>
      <xdr:colOff>560474</xdr:colOff>
      <xdr:row>31</xdr:row>
      <xdr:rowOff>143174</xdr:rowOff>
    </xdr:to>
    <xdr:sp macro="" textlink="">
      <xdr:nvSpPr>
        <xdr:cNvPr id="13" name="Retângulo 12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/>
      </xdr:nvSpPr>
      <xdr:spPr>
        <a:xfrm>
          <a:off x="4171949" y="5857874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Emprego</a:t>
          </a:r>
        </a:p>
      </xdr:txBody>
    </xdr:sp>
    <xdr:clientData/>
  </xdr:twoCellAnchor>
  <xdr:twoCellAnchor>
    <xdr:from>
      <xdr:col>1</xdr:col>
      <xdr:colOff>428625</xdr:colOff>
      <xdr:row>32</xdr:row>
      <xdr:rowOff>76200</xdr:rowOff>
    </xdr:from>
    <xdr:to>
      <xdr:col>3</xdr:col>
      <xdr:colOff>655725</xdr:colOff>
      <xdr:row>35</xdr:row>
      <xdr:rowOff>152700</xdr:rowOff>
    </xdr:to>
    <xdr:sp macro="" textlink="">
      <xdr:nvSpPr>
        <xdr:cNvPr id="14" name="Retângulo 13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>
          <a:off x="1104900" y="6629400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Massa salarial real</a:t>
          </a:r>
        </a:p>
      </xdr:txBody>
    </xdr:sp>
    <xdr:clientData/>
  </xdr:twoCellAnchor>
  <xdr:twoCellAnchor>
    <xdr:from>
      <xdr:col>3</xdr:col>
      <xdr:colOff>852486</xdr:colOff>
      <xdr:row>32</xdr:row>
      <xdr:rowOff>76200</xdr:rowOff>
    </xdr:from>
    <xdr:to>
      <xdr:col>5</xdr:col>
      <xdr:colOff>593811</xdr:colOff>
      <xdr:row>35</xdr:row>
      <xdr:rowOff>152700</xdr:rowOff>
    </xdr:to>
    <xdr:sp macro="" textlink="">
      <xdr:nvSpPr>
        <xdr:cNvPr id="15" name="Retângulo 14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>
          <a:off x="2633661" y="6629400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Rendimento médio real</a:t>
          </a:r>
        </a:p>
      </xdr:txBody>
    </xdr:sp>
    <xdr:clientData/>
  </xdr:twoCellAnchor>
  <xdr:twoCellAnchor>
    <xdr:from>
      <xdr:col>6</xdr:col>
      <xdr:colOff>28574</xdr:colOff>
      <xdr:row>32</xdr:row>
      <xdr:rowOff>76200</xdr:rowOff>
    </xdr:from>
    <xdr:to>
      <xdr:col>7</xdr:col>
      <xdr:colOff>550949</xdr:colOff>
      <xdr:row>35</xdr:row>
      <xdr:rowOff>152700</xdr:rowOff>
    </xdr:to>
    <xdr:sp macro="" textlink="">
      <xdr:nvSpPr>
        <xdr:cNvPr id="16" name="Retângulo 15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/>
      </xdr:nvSpPr>
      <xdr:spPr>
        <a:xfrm>
          <a:off x="4162424" y="6629400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Utilização da capacidade instalada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15</xdr:row>
          <xdr:rowOff>198120</xdr:rowOff>
        </xdr:from>
        <xdr:to>
          <xdr:col>5</xdr:col>
          <xdr:colOff>144780</xdr:colOff>
          <xdr:row>17</xdr:row>
          <xdr:rowOff>45720</xdr:rowOff>
        </xdr:to>
        <xdr:sp macro="" textlink="">
          <xdr:nvSpPr>
            <xdr:cNvPr id="4116" name="Check Box 20" hidden="1">
              <a:extLst>
                <a:ext uri="{63B3BB69-23CF-44E3-9099-C40C66FF867C}">
                  <a14:compatExt spid="_x0000_s4116"/>
                </a:ext>
                <a:ext uri="{FF2B5EF4-FFF2-40B4-BE49-F238E27FC236}">
                  <a16:creationId xmlns:a16="http://schemas.microsoft.com/office/drawing/2014/main" id="{00000000-0008-0000-0000-00001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Faturamento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17</xdr:row>
          <xdr:rowOff>198120</xdr:rowOff>
        </xdr:from>
        <xdr:to>
          <xdr:col>5</xdr:col>
          <xdr:colOff>144780</xdr:colOff>
          <xdr:row>19</xdr:row>
          <xdr:rowOff>45720</xdr:rowOff>
        </xdr:to>
        <xdr:sp macro="" textlink="">
          <xdr:nvSpPr>
            <xdr:cNvPr id="4117" name="Check Box 21" hidden="1">
              <a:extLst>
                <a:ext uri="{63B3BB69-23CF-44E3-9099-C40C66FF867C}">
                  <a14:compatExt spid="_x0000_s4117"/>
                </a:ext>
                <a:ext uri="{FF2B5EF4-FFF2-40B4-BE49-F238E27FC236}">
                  <a16:creationId xmlns:a16="http://schemas.microsoft.com/office/drawing/2014/main" id="{00000000-0008-0000-0000-00001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Horas Trabalhadas na Produção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16</xdr:row>
          <xdr:rowOff>190500</xdr:rowOff>
        </xdr:from>
        <xdr:to>
          <xdr:col>5</xdr:col>
          <xdr:colOff>144780</xdr:colOff>
          <xdr:row>18</xdr:row>
          <xdr:rowOff>38100</xdr:rowOff>
        </xdr:to>
        <xdr:sp macro="" textlink="">
          <xdr:nvSpPr>
            <xdr:cNvPr id="4118" name="Check Box 22" hidden="1">
              <a:extLst>
                <a:ext uri="{63B3BB69-23CF-44E3-9099-C40C66FF867C}">
                  <a14:compatExt spid="_x0000_s4118"/>
                </a:ext>
                <a:ext uri="{FF2B5EF4-FFF2-40B4-BE49-F238E27FC236}">
                  <a16:creationId xmlns:a16="http://schemas.microsoft.com/office/drawing/2014/main" id="{00000000-0008-0000-0000-00001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Emprego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18</xdr:row>
          <xdr:rowOff>190500</xdr:rowOff>
        </xdr:from>
        <xdr:to>
          <xdr:col>5</xdr:col>
          <xdr:colOff>144780</xdr:colOff>
          <xdr:row>20</xdr:row>
          <xdr:rowOff>38100</xdr:rowOff>
        </xdr:to>
        <xdr:sp macro="" textlink="">
          <xdr:nvSpPr>
            <xdr:cNvPr id="4119" name="Check Box 23" hidden="1">
              <a:extLst>
                <a:ext uri="{63B3BB69-23CF-44E3-9099-C40C66FF867C}">
                  <a14:compatExt spid="_x0000_s4119"/>
                </a:ext>
                <a:ext uri="{FF2B5EF4-FFF2-40B4-BE49-F238E27FC236}">
                  <a16:creationId xmlns:a16="http://schemas.microsoft.com/office/drawing/2014/main" id="{00000000-0008-0000-0000-00001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Massa Salarial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19</xdr:row>
          <xdr:rowOff>198120</xdr:rowOff>
        </xdr:from>
        <xdr:to>
          <xdr:col>5</xdr:col>
          <xdr:colOff>144780</xdr:colOff>
          <xdr:row>21</xdr:row>
          <xdr:rowOff>45720</xdr:rowOff>
        </xdr:to>
        <xdr:sp macro="" textlink="">
          <xdr:nvSpPr>
            <xdr:cNvPr id="4120" name="Check Box 24" hidden="1">
              <a:extLst>
                <a:ext uri="{63B3BB69-23CF-44E3-9099-C40C66FF867C}">
                  <a14:compatExt spid="_x0000_s4120"/>
                </a:ext>
                <a:ext uri="{FF2B5EF4-FFF2-40B4-BE49-F238E27FC236}">
                  <a16:creationId xmlns:a16="http://schemas.microsoft.com/office/drawing/2014/main" id="{00000000-0008-0000-0000-00001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Rendimento Médio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20</xdr:row>
          <xdr:rowOff>198120</xdr:rowOff>
        </xdr:from>
        <xdr:to>
          <xdr:col>5</xdr:col>
          <xdr:colOff>144780</xdr:colOff>
          <xdr:row>22</xdr:row>
          <xdr:rowOff>45720</xdr:rowOff>
        </xdr:to>
        <xdr:sp macro="" textlink="">
          <xdr:nvSpPr>
            <xdr:cNvPr id="4121" name="Check Box 25" hidden="1">
              <a:extLst>
                <a:ext uri="{63B3BB69-23CF-44E3-9099-C40C66FF867C}">
                  <a14:compatExt spid="_x0000_s4121"/>
                </a:ext>
                <a:ext uri="{FF2B5EF4-FFF2-40B4-BE49-F238E27FC236}">
                  <a16:creationId xmlns:a16="http://schemas.microsoft.com/office/drawing/2014/main" id="{00000000-0008-0000-0000-00001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Utilização da Capacidade Instalada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15</xdr:row>
          <xdr:rowOff>198120</xdr:rowOff>
        </xdr:from>
        <xdr:to>
          <xdr:col>3</xdr:col>
          <xdr:colOff>45720</xdr:colOff>
          <xdr:row>17</xdr:row>
          <xdr:rowOff>45720</xdr:rowOff>
        </xdr:to>
        <xdr:sp macro="" textlink="">
          <xdr:nvSpPr>
            <xdr:cNvPr id="4123" name="Check Box 27" hidden="1">
              <a:extLst>
                <a:ext uri="{63B3BB69-23CF-44E3-9099-C40C66FF867C}">
                  <a14:compatExt spid="_x0000_s4123"/>
                </a:ext>
                <a:ext uri="{FF2B5EF4-FFF2-40B4-BE49-F238E27FC236}">
                  <a16:creationId xmlns:a16="http://schemas.microsoft.com/office/drawing/2014/main" id="{00000000-0008-0000-0000-00001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Faturamento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17</xdr:row>
          <xdr:rowOff>198120</xdr:rowOff>
        </xdr:from>
        <xdr:to>
          <xdr:col>3</xdr:col>
          <xdr:colOff>45720</xdr:colOff>
          <xdr:row>19</xdr:row>
          <xdr:rowOff>45720</xdr:rowOff>
        </xdr:to>
        <xdr:sp macro="" textlink="">
          <xdr:nvSpPr>
            <xdr:cNvPr id="4124" name="Check Box 28" hidden="1">
              <a:extLst>
                <a:ext uri="{63B3BB69-23CF-44E3-9099-C40C66FF867C}">
                  <a14:compatExt spid="_x0000_s4124"/>
                </a:ext>
                <a:ext uri="{FF2B5EF4-FFF2-40B4-BE49-F238E27FC236}">
                  <a16:creationId xmlns:a16="http://schemas.microsoft.com/office/drawing/2014/main" id="{00000000-0008-0000-0000-00001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Horas Trabalhadas na Produção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16</xdr:row>
          <xdr:rowOff>190500</xdr:rowOff>
        </xdr:from>
        <xdr:to>
          <xdr:col>3</xdr:col>
          <xdr:colOff>45720</xdr:colOff>
          <xdr:row>18</xdr:row>
          <xdr:rowOff>38100</xdr:rowOff>
        </xdr:to>
        <xdr:sp macro="" textlink="">
          <xdr:nvSpPr>
            <xdr:cNvPr id="4125" name="Check Box 29" hidden="1">
              <a:extLst>
                <a:ext uri="{63B3BB69-23CF-44E3-9099-C40C66FF867C}">
                  <a14:compatExt spid="_x0000_s4125"/>
                </a:ext>
                <a:ext uri="{FF2B5EF4-FFF2-40B4-BE49-F238E27FC236}">
                  <a16:creationId xmlns:a16="http://schemas.microsoft.com/office/drawing/2014/main" id="{00000000-0008-0000-0000-00001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Emprego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18</xdr:row>
          <xdr:rowOff>190500</xdr:rowOff>
        </xdr:from>
        <xdr:to>
          <xdr:col>3</xdr:col>
          <xdr:colOff>45720</xdr:colOff>
          <xdr:row>20</xdr:row>
          <xdr:rowOff>38100</xdr:rowOff>
        </xdr:to>
        <xdr:sp macro="" textlink="">
          <xdr:nvSpPr>
            <xdr:cNvPr id="4126" name="Check Box 30" hidden="1">
              <a:extLst>
                <a:ext uri="{63B3BB69-23CF-44E3-9099-C40C66FF867C}">
                  <a14:compatExt spid="_x0000_s4126"/>
                </a:ext>
                <a:ext uri="{FF2B5EF4-FFF2-40B4-BE49-F238E27FC236}">
                  <a16:creationId xmlns:a16="http://schemas.microsoft.com/office/drawing/2014/main" id="{00000000-0008-0000-0000-00001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Massa Salarial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19</xdr:row>
          <xdr:rowOff>198120</xdr:rowOff>
        </xdr:from>
        <xdr:to>
          <xdr:col>3</xdr:col>
          <xdr:colOff>45720</xdr:colOff>
          <xdr:row>21</xdr:row>
          <xdr:rowOff>45720</xdr:rowOff>
        </xdr:to>
        <xdr:sp macro="" textlink="">
          <xdr:nvSpPr>
            <xdr:cNvPr id="4127" name="Check Box 31" hidden="1">
              <a:extLst>
                <a:ext uri="{63B3BB69-23CF-44E3-9099-C40C66FF867C}">
                  <a14:compatExt spid="_x0000_s4127"/>
                </a:ext>
                <a:ext uri="{FF2B5EF4-FFF2-40B4-BE49-F238E27FC236}">
                  <a16:creationId xmlns:a16="http://schemas.microsoft.com/office/drawing/2014/main" id="{00000000-0008-0000-0000-00001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Rendimento Médio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20</xdr:row>
          <xdr:rowOff>198120</xdr:rowOff>
        </xdr:from>
        <xdr:to>
          <xdr:col>3</xdr:col>
          <xdr:colOff>45720</xdr:colOff>
          <xdr:row>22</xdr:row>
          <xdr:rowOff>45720</xdr:rowOff>
        </xdr:to>
        <xdr:sp macro="" textlink="">
          <xdr:nvSpPr>
            <xdr:cNvPr id="4128" name="Check Box 32" hidden="1">
              <a:extLst>
                <a:ext uri="{63B3BB69-23CF-44E3-9099-C40C66FF867C}">
                  <a14:compatExt spid="_x0000_s4128"/>
                </a:ext>
                <a:ext uri="{FF2B5EF4-FFF2-40B4-BE49-F238E27FC236}">
                  <a16:creationId xmlns:a16="http://schemas.microsoft.com/office/drawing/2014/main" id="{00000000-0008-0000-0000-00002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Utilização da Capacidade Instalada</a:t>
              </a:r>
            </a:p>
          </xdr:txBody>
        </xdr:sp>
        <xdr:clientData/>
      </xdr:twoCellAnchor>
    </mc:Choice>
    <mc:Fallback/>
  </mc:AlternateContent>
  <xdr:twoCellAnchor>
    <xdr:from>
      <xdr:col>2</xdr:col>
      <xdr:colOff>238125</xdr:colOff>
      <xdr:row>24</xdr:row>
      <xdr:rowOff>171450</xdr:rowOff>
    </xdr:from>
    <xdr:to>
      <xdr:col>3</xdr:col>
      <xdr:colOff>1002825</xdr:colOff>
      <xdr:row>26</xdr:row>
      <xdr:rowOff>104775</xdr:rowOff>
    </xdr:to>
    <xdr:sp macro="" textlink="">
      <xdr:nvSpPr>
        <xdr:cNvPr id="31" name="Retângulo 3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1524000" y="5124450"/>
          <a:ext cx="1326675" cy="39052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164194"/>
              </a:solidFill>
            </a:rPr>
            <a:t>Dessazonalizada</a:t>
          </a:r>
        </a:p>
      </xdr:txBody>
    </xdr:sp>
    <xdr:clientData/>
  </xdr:twoCellAnchor>
  <xdr:twoCellAnchor>
    <xdr:from>
      <xdr:col>3</xdr:col>
      <xdr:colOff>1323975</xdr:colOff>
      <xdr:row>24</xdr:row>
      <xdr:rowOff>171450</xdr:rowOff>
    </xdr:from>
    <xdr:to>
      <xdr:col>6</xdr:col>
      <xdr:colOff>297975</xdr:colOff>
      <xdr:row>26</xdr:row>
      <xdr:rowOff>104775</xdr:rowOff>
    </xdr:to>
    <xdr:sp macro="" textlink="">
      <xdr:nvSpPr>
        <xdr:cNvPr id="32" name="Retângulo 3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3171825" y="5124450"/>
          <a:ext cx="1374300" cy="39052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164194"/>
              </a:solidFill>
            </a:rPr>
            <a:t>Dados do Estado</a:t>
          </a:r>
        </a:p>
      </xdr:txBody>
    </xdr:sp>
    <xdr:clientData/>
  </xdr:twoCellAnchor>
  <xdr:twoCellAnchor>
    <xdr:from>
      <xdr:col>1</xdr:col>
      <xdr:colOff>438149</xdr:colOff>
      <xdr:row>28</xdr:row>
      <xdr:rowOff>66674</xdr:rowOff>
    </xdr:from>
    <xdr:to>
      <xdr:col>3</xdr:col>
      <xdr:colOff>665249</xdr:colOff>
      <xdr:row>31</xdr:row>
      <xdr:rowOff>143174</xdr:rowOff>
    </xdr:to>
    <xdr:sp macro="" textlink="">
      <xdr:nvSpPr>
        <xdr:cNvPr id="33" name="Retângulo 3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1114424" y="5857874"/>
          <a:ext cx="1398675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164194"/>
              </a:solidFill>
              <a:latin typeface="+mn-lt"/>
              <a:ea typeface="+mn-ea"/>
              <a:cs typeface="+mn-cs"/>
            </a:rPr>
            <a:t>Faturamento</a:t>
          </a:r>
          <a:r>
            <a:rPr lang="pt-BR" sz="1100" b="1">
              <a:solidFill>
                <a:srgbClr val="164194"/>
              </a:solidFill>
            </a:rPr>
            <a:t> </a:t>
          </a:r>
          <a:r>
            <a:rPr lang="pt-BR" sz="1100" b="1">
              <a:solidFill>
                <a:srgbClr val="164194"/>
              </a:solidFill>
              <a:latin typeface="+mn-lt"/>
              <a:ea typeface="+mn-ea"/>
              <a:cs typeface="+mn-cs"/>
            </a:rPr>
            <a:t>real</a:t>
          </a:r>
          <a:r>
            <a:rPr lang="pt-BR" sz="1100" b="1">
              <a:solidFill>
                <a:srgbClr val="164194"/>
              </a:solidFill>
            </a:rPr>
            <a:t> </a:t>
          </a:r>
        </a:p>
      </xdr:txBody>
    </xdr:sp>
    <xdr:clientData/>
  </xdr:twoCellAnchor>
  <xdr:twoCellAnchor>
    <xdr:from>
      <xdr:col>3</xdr:col>
      <xdr:colOff>862011</xdr:colOff>
      <xdr:row>28</xdr:row>
      <xdr:rowOff>66674</xdr:rowOff>
    </xdr:from>
    <xdr:to>
      <xdr:col>5</xdr:col>
      <xdr:colOff>603336</xdr:colOff>
      <xdr:row>31</xdr:row>
      <xdr:rowOff>143174</xdr:rowOff>
    </xdr:to>
    <xdr:sp macro="" textlink="">
      <xdr:nvSpPr>
        <xdr:cNvPr id="34" name="Retângulo 3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2709861" y="5857874"/>
          <a:ext cx="14463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164194"/>
              </a:solidFill>
              <a:latin typeface="+mn-lt"/>
              <a:ea typeface="+mn-ea"/>
              <a:cs typeface="+mn-cs"/>
            </a:rPr>
            <a:t>Horas Trabalhadas na produção </a:t>
          </a:r>
        </a:p>
      </xdr:txBody>
    </xdr:sp>
    <xdr:clientData/>
  </xdr:twoCellAnchor>
  <xdr:twoCellAnchor>
    <xdr:from>
      <xdr:col>6</xdr:col>
      <xdr:colOff>38099</xdr:colOff>
      <xdr:row>28</xdr:row>
      <xdr:rowOff>66674</xdr:rowOff>
    </xdr:from>
    <xdr:to>
      <xdr:col>7</xdr:col>
      <xdr:colOff>560474</xdr:colOff>
      <xdr:row>31</xdr:row>
      <xdr:rowOff>143174</xdr:rowOff>
    </xdr:to>
    <xdr:sp macro="" textlink="">
      <xdr:nvSpPr>
        <xdr:cNvPr id="35" name="Retângulo 34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/>
      </xdr:nvSpPr>
      <xdr:spPr>
        <a:xfrm>
          <a:off x="4286249" y="5857874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164194"/>
              </a:solidFill>
              <a:latin typeface="+mn-lt"/>
              <a:ea typeface="+mn-ea"/>
              <a:cs typeface="+mn-cs"/>
            </a:rPr>
            <a:t>Emprego</a:t>
          </a:r>
        </a:p>
      </xdr:txBody>
    </xdr:sp>
    <xdr:clientData/>
  </xdr:twoCellAnchor>
  <xdr:twoCellAnchor>
    <xdr:from>
      <xdr:col>1</xdr:col>
      <xdr:colOff>428625</xdr:colOff>
      <xdr:row>32</xdr:row>
      <xdr:rowOff>76200</xdr:rowOff>
    </xdr:from>
    <xdr:to>
      <xdr:col>3</xdr:col>
      <xdr:colOff>655725</xdr:colOff>
      <xdr:row>35</xdr:row>
      <xdr:rowOff>152700</xdr:rowOff>
    </xdr:to>
    <xdr:sp macro="" textlink="">
      <xdr:nvSpPr>
        <xdr:cNvPr id="36" name="Retângulo 35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/>
      </xdr:nvSpPr>
      <xdr:spPr>
        <a:xfrm>
          <a:off x="1104900" y="6629400"/>
          <a:ext cx="1398675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164194"/>
              </a:solidFill>
            </a:rPr>
            <a:t>Massa salarial real</a:t>
          </a:r>
        </a:p>
      </xdr:txBody>
    </xdr:sp>
    <xdr:clientData/>
  </xdr:twoCellAnchor>
  <xdr:twoCellAnchor>
    <xdr:from>
      <xdr:col>3</xdr:col>
      <xdr:colOff>852486</xdr:colOff>
      <xdr:row>32</xdr:row>
      <xdr:rowOff>76200</xdr:rowOff>
    </xdr:from>
    <xdr:to>
      <xdr:col>5</xdr:col>
      <xdr:colOff>593811</xdr:colOff>
      <xdr:row>35</xdr:row>
      <xdr:rowOff>152700</xdr:rowOff>
    </xdr:to>
    <xdr:sp macro="" textlink="">
      <xdr:nvSpPr>
        <xdr:cNvPr id="37" name="Retângulo 36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/>
      </xdr:nvSpPr>
      <xdr:spPr>
        <a:xfrm>
          <a:off x="2700336" y="6629400"/>
          <a:ext cx="14463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pt-BR" sz="1100" b="1">
              <a:solidFill>
                <a:srgbClr val="164194"/>
              </a:solidFill>
              <a:latin typeface="+mn-lt"/>
              <a:ea typeface="+mn-ea"/>
              <a:cs typeface="+mn-cs"/>
            </a:rPr>
            <a:t>Rendimento médio real</a:t>
          </a:r>
        </a:p>
      </xdr:txBody>
    </xdr:sp>
    <xdr:clientData/>
  </xdr:twoCellAnchor>
  <xdr:twoCellAnchor>
    <xdr:from>
      <xdr:col>6</xdr:col>
      <xdr:colOff>28574</xdr:colOff>
      <xdr:row>32</xdr:row>
      <xdr:rowOff>76200</xdr:rowOff>
    </xdr:from>
    <xdr:to>
      <xdr:col>7</xdr:col>
      <xdr:colOff>550949</xdr:colOff>
      <xdr:row>35</xdr:row>
      <xdr:rowOff>152700</xdr:rowOff>
    </xdr:to>
    <xdr:sp macro="" textlink="">
      <xdr:nvSpPr>
        <xdr:cNvPr id="38" name="Retângulo 37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/>
      </xdr:nvSpPr>
      <xdr:spPr>
        <a:xfrm>
          <a:off x="4276724" y="6629400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164194"/>
              </a:solidFill>
              <a:latin typeface="+mn-lt"/>
              <a:ea typeface="+mn-ea"/>
              <a:cs typeface="+mn-cs"/>
            </a:rPr>
            <a:t>Utilização da capacidade instalada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350520</xdr:colOff>
          <xdr:row>0</xdr:row>
          <xdr:rowOff>60960</xdr:rowOff>
        </xdr:from>
        <xdr:to>
          <xdr:col>12</xdr:col>
          <xdr:colOff>342900</xdr:colOff>
          <xdr:row>2</xdr:row>
          <xdr:rowOff>7620</xdr:rowOff>
        </xdr:to>
        <xdr:sp macro="" textlink="">
          <xdr:nvSpPr>
            <xdr:cNvPr id="4112" name="CommandButton1" hidden="1">
              <a:extLst>
                <a:ext uri="{63B3BB69-23CF-44E3-9099-C40C66FF867C}">
                  <a14:compatExt spid="_x0000_s4112"/>
                </a:ext>
                <a:ext uri="{FF2B5EF4-FFF2-40B4-BE49-F238E27FC236}">
                  <a16:creationId xmlns:a16="http://schemas.microsoft.com/office/drawing/2014/main" id="{00000000-0008-0000-0000-00001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128251</xdr:colOff>
      <xdr:row>1</xdr:row>
      <xdr:rowOff>59767</xdr:rowOff>
    </xdr:from>
    <xdr:to>
      <xdr:col>8</xdr:col>
      <xdr:colOff>256867</xdr:colOff>
      <xdr:row>6</xdr:row>
      <xdr:rowOff>13605</xdr:rowOff>
    </xdr:to>
    <xdr:sp macro="" textlink="">
      <xdr:nvSpPr>
        <xdr:cNvPr id="42" name="Retângulo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/>
      </xdr:nvSpPr>
      <xdr:spPr>
        <a:xfrm>
          <a:off x="128251" y="250267"/>
          <a:ext cx="5999480" cy="906338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1pPr>
          <a:lvl2pPr marL="4572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2pPr>
          <a:lvl3pPr marL="9144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3pPr>
          <a:lvl4pPr marL="13716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4pPr>
          <a:lvl5pPr marL="18288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9pPr>
        </a:lstStyle>
        <a:p>
          <a:pPr>
            <a:spcAft>
              <a:spcPts val="0"/>
            </a:spcAft>
            <a:tabLst>
              <a:tab pos="3825240" algn="l"/>
            </a:tabLst>
            <a:defRPr/>
          </a:pPr>
          <a:r>
            <a:rPr lang="pt-BR" sz="2800" b="1" i="1">
              <a:solidFill>
                <a:srgbClr val="FFFFFF"/>
              </a:solidFill>
              <a:ea typeface="Times New Roman" panose="02020603050405020304" pitchFamily="18" charset="0"/>
              <a:cs typeface="Times New Roman" panose="02020603050405020304" pitchFamily="18" charset="0"/>
            </a:rPr>
            <a:t>FIEMG INDEX</a:t>
          </a:r>
          <a:endParaRPr lang="pt-BR" sz="2800"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>
            <a:defRPr/>
          </a:pPr>
          <a:r>
            <a:rPr lang="pt-BR" sz="1400" i="1">
              <a:solidFill>
                <a:srgbClr val="FFFFFF"/>
              </a:solidFill>
              <a:ea typeface="Times New Roman" panose="02020603050405020304" pitchFamily="18" charset="0"/>
              <a:cs typeface="Times New Roman" panose="02020603050405020304" pitchFamily="18" charset="0"/>
            </a:rPr>
            <a:t>Pesquisa Indicadores Industriais de Minas Gerais</a:t>
          </a:r>
          <a:endParaRPr lang="pt-BR" sz="1100" i="1">
            <a:solidFill>
              <a:srgbClr val="FFFFFF"/>
            </a:solidFill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>
            <a:defRPr/>
          </a:pPr>
          <a:endParaRPr lang="pt-BR" sz="1000" i="1">
            <a:solidFill>
              <a:srgbClr val="FFFFFF"/>
            </a:solidFill>
            <a:ea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11</xdr:col>
      <xdr:colOff>133970</xdr:colOff>
      <xdr:row>6</xdr:row>
      <xdr:rowOff>158864</xdr:rowOff>
    </xdr:to>
    <xdr:grpSp>
      <xdr:nvGrpSpPr>
        <xdr:cNvPr id="4" name="Agrupar 3">
          <a:extLst>
            <a:ext uri="{FF2B5EF4-FFF2-40B4-BE49-F238E27FC236}">
              <a16:creationId xmlns:a16="http://schemas.microsoft.com/office/drawing/2014/main" id="{6FEFF887-3292-52B3-D8D4-16FA27130295}"/>
            </a:ext>
          </a:extLst>
        </xdr:cNvPr>
        <xdr:cNvGrpSpPr/>
      </xdr:nvGrpSpPr>
      <xdr:grpSpPr>
        <a:xfrm>
          <a:off x="0" y="0"/>
          <a:ext cx="7735385" cy="1273986"/>
          <a:chOff x="0" y="-41953"/>
          <a:chExt cx="7556500" cy="1273986"/>
        </a:xfrm>
      </xdr:grpSpPr>
      <xdr:grpSp>
        <xdr:nvGrpSpPr>
          <xdr:cNvPr id="5" name="Agrupar 4">
            <a:extLst>
              <a:ext uri="{FF2B5EF4-FFF2-40B4-BE49-F238E27FC236}">
                <a16:creationId xmlns:a16="http://schemas.microsoft.com/office/drawing/2014/main" id="{B53C4E00-F9EF-5BD3-486A-27BD976693F5}"/>
              </a:ext>
            </a:extLst>
          </xdr:cNvPr>
          <xdr:cNvGrpSpPr/>
        </xdr:nvGrpSpPr>
        <xdr:grpSpPr>
          <a:xfrm>
            <a:off x="0" y="-41953"/>
            <a:ext cx="7453977" cy="1273986"/>
            <a:chOff x="0" y="-41953"/>
            <a:chExt cx="7453977" cy="1273986"/>
          </a:xfrm>
        </xdr:grpSpPr>
        <xdr:sp macro="" textlink="">
          <xdr:nvSpPr>
            <xdr:cNvPr id="9" name="Retângulo 8">
              <a:extLst>
                <a:ext uri="{FF2B5EF4-FFF2-40B4-BE49-F238E27FC236}">
                  <a16:creationId xmlns:a16="http://schemas.microsoft.com/office/drawing/2014/main" id="{DD42D49A-04F8-D365-71AD-D779C769F2B3}"/>
                </a:ext>
              </a:extLst>
            </xdr:cNvPr>
            <xdr:cNvSpPr/>
          </xdr:nvSpPr>
          <xdr:spPr>
            <a:xfrm>
              <a:off x="0" y="-18720"/>
              <a:ext cx="838811" cy="1242895"/>
            </a:xfrm>
            <a:prstGeom prst="rect">
              <a:avLst/>
            </a:prstGeom>
            <a:solidFill>
              <a:srgbClr val="164194"/>
            </a:solidFill>
            <a:ln>
              <a:solidFill>
                <a:srgbClr val="164194"/>
              </a:solidFill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en-US"/>
              </a:defPPr>
              <a:lvl1pPr algn="l" rtl="0" eaLnBrk="0" fontAlgn="base" hangingPunct="0">
                <a:spcBef>
                  <a:spcPct val="0"/>
                </a:spcBef>
                <a:spcAft>
                  <a:spcPct val="0"/>
                </a:spcAft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rtl="0" eaLnBrk="0" fontAlgn="base" hangingPunct="0">
                <a:spcBef>
                  <a:spcPct val="0"/>
                </a:spcBef>
                <a:spcAft>
                  <a:spcPct val="0"/>
                </a:spcAft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rtl="0" eaLnBrk="0" fontAlgn="base" hangingPunct="0">
                <a:spcBef>
                  <a:spcPct val="0"/>
                </a:spcBef>
                <a:spcAft>
                  <a:spcPct val="0"/>
                </a:spcAft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rtl="0" eaLnBrk="0" fontAlgn="base" hangingPunct="0">
                <a:spcBef>
                  <a:spcPct val="0"/>
                </a:spcBef>
                <a:spcAft>
                  <a:spcPct val="0"/>
                </a:spcAft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rtl="0" eaLnBrk="0" fontAlgn="base" hangingPunct="0">
                <a:spcBef>
                  <a:spcPct val="0"/>
                </a:spcBef>
                <a:spcAft>
                  <a:spcPct val="0"/>
                </a:spcAft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pt-BR"/>
            </a:p>
          </xdr:txBody>
        </xdr:sp>
        <xdr:pic>
          <xdr:nvPicPr>
            <xdr:cNvPr id="17" name="Imagem 16" descr="Ícone&#10;&#10;O conteúdo gerado por IA pode estar incorreto.">
              <a:extLst>
                <a:ext uri="{FF2B5EF4-FFF2-40B4-BE49-F238E27FC236}">
                  <a16:creationId xmlns:a16="http://schemas.microsoft.com/office/drawing/2014/main" id="{30CA3B06-8311-2942-20D7-EBF4A3D1E0EA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9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 l="2187" t="-1932" r="259" b="1932"/>
            <a:stretch>
              <a:fillRect/>
            </a:stretch>
          </xdr:blipFill>
          <xdr:spPr>
            <a:xfrm>
              <a:off x="740414" y="-41953"/>
              <a:ext cx="6713563" cy="1273986"/>
            </a:xfrm>
            <a:prstGeom prst="rect">
              <a:avLst/>
            </a:prstGeom>
          </xdr:spPr>
        </xdr:pic>
      </xdr:grpSp>
      <xdr:sp macro="" textlink="">
        <xdr:nvSpPr>
          <xdr:cNvPr id="6" name="Retângulo 5">
            <a:extLst>
              <a:ext uri="{FF2B5EF4-FFF2-40B4-BE49-F238E27FC236}">
                <a16:creationId xmlns:a16="http://schemas.microsoft.com/office/drawing/2014/main" id="{007B923A-DA21-0205-5F93-823C674E631B}"/>
              </a:ext>
            </a:extLst>
          </xdr:cNvPr>
          <xdr:cNvSpPr/>
        </xdr:nvSpPr>
        <xdr:spPr>
          <a:xfrm>
            <a:off x="45438" y="111958"/>
            <a:ext cx="4022969" cy="749821"/>
          </a:xfrm>
          <a:prstGeom prst="rect">
            <a:avLst/>
          </a:prstGeom>
        </xdr:spPr>
        <xdr:txBody>
          <a:bodyPr wrap="square">
            <a:spAutoFit/>
          </a:bodyPr>
          <a:lstStyle>
            <a:defPPr>
              <a:defRPr lang="en-US"/>
            </a:defPPr>
            <a:lvl1pPr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1pPr>
            <a:lvl2pPr marL="4572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2pPr>
            <a:lvl3pPr marL="9144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3pPr>
            <a:lvl4pPr marL="13716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4pPr>
            <a:lvl5pPr marL="18288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9pPr>
          </a:lstStyle>
          <a:p>
            <a:pPr lvl="0">
              <a:tabLst>
                <a:tab pos="2971800" algn="ctr"/>
                <a:tab pos="5943600" algn="r"/>
              </a:tabLst>
            </a:pPr>
            <a:r>
              <a:rPr lang="pt-BR" altLang="pt-BR" sz="2800" b="1" i="1">
                <a:solidFill>
                  <a:srgbClr val="FFFFFF"/>
                </a:solidFill>
                <a:ea typeface="Times New Roman" panose="02020603050405020304" pitchFamily="18" charset="0"/>
                <a:cs typeface="Times New Roman" panose="02020603050405020304" pitchFamily="18" charset="0"/>
              </a:rPr>
              <a:t>FIEMG INDEX</a:t>
            </a:r>
          </a:p>
          <a:p>
            <a:pPr>
              <a:tabLst>
                <a:tab pos="2971800" algn="ctr"/>
                <a:tab pos="5943600" algn="r"/>
              </a:tabLst>
            </a:pPr>
            <a:r>
              <a:rPr lang="pt-BR" sz="1400" i="1">
                <a:solidFill>
                  <a:srgbClr val="FFFFFF"/>
                </a:solidFill>
                <a:ea typeface="Times New Roman" panose="02020603050405020304" pitchFamily="18" charset="0"/>
                <a:cs typeface="Times New Roman" panose="02020603050405020304" pitchFamily="18" charset="0"/>
              </a:rPr>
              <a:t>Pesquisa Indicadores Industriais de Minas Gerais</a:t>
            </a:r>
          </a:p>
        </xdr:txBody>
      </xdr:sp>
      <xdr:sp macro="" textlink="">
        <xdr:nvSpPr>
          <xdr:cNvPr id="7" name="CaixaDeTexto 27">
            <a:extLst>
              <a:ext uri="{FF2B5EF4-FFF2-40B4-BE49-F238E27FC236}">
                <a16:creationId xmlns:a16="http://schemas.microsoft.com/office/drawing/2014/main" id="{25FDA959-BB11-4086-30B3-3A896D6ADFFE}"/>
              </a:ext>
            </a:extLst>
          </xdr:cNvPr>
          <xdr:cNvSpPr txBox="1"/>
        </xdr:nvSpPr>
        <xdr:spPr>
          <a:xfrm>
            <a:off x="45438" y="832827"/>
            <a:ext cx="2252546" cy="280205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en-US"/>
            </a:defPPr>
            <a:lvl1pPr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1pPr>
            <a:lvl2pPr marL="4572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2pPr>
            <a:lvl3pPr marL="9144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3pPr>
            <a:lvl4pPr marL="13716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4pPr>
            <a:lvl5pPr marL="18288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9pPr>
          </a:lstStyle>
          <a:p>
            <a:r>
              <a:rPr lang="pt-BR" sz="1200" i="1">
                <a:solidFill>
                  <a:srgbClr val="42AFD3"/>
                </a:solidFill>
                <a:cs typeface="Times New Roman" panose="02020603050405020304" pitchFamily="18" charset="0"/>
              </a:rPr>
              <a:t>Por Gerência de Economia</a:t>
            </a:r>
          </a:p>
        </xdr:txBody>
      </xdr:sp>
      <xdr:pic>
        <xdr:nvPicPr>
          <xdr:cNvPr id="8" name="Imagem 7" descr="Texto&#10;&#10;O conteúdo gerado por IA pode estar incorreto.">
            <a:extLst>
              <a:ext uri="{FF2B5EF4-FFF2-40B4-BE49-F238E27FC236}">
                <a16:creationId xmlns:a16="http://schemas.microsoft.com/office/drawing/2014/main" id="{5A7B7463-7521-0C71-8ADB-5A94EBA5B45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0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5170306" y="186082"/>
            <a:ext cx="2386194" cy="694701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</xdr:colOff>
      <xdr:row>0</xdr:row>
      <xdr:rowOff>0</xdr:rowOff>
    </xdr:from>
    <xdr:to>
      <xdr:col>8</xdr:col>
      <xdr:colOff>0</xdr:colOff>
      <xdr:row>0</xdr:row>
      <xdr:rowOff>180975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3676650" y="0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164194"/>
              </a:solidFill>
            </a:rPr>
            <a:t>Voltar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133350</xdr:colOff>
      <xdr:row>0</xdr:row>
      <xdr:rowOff>0</xdr:rowOff>
    </xdr:from>
    <xdr:to>
      <xdr:col>8</xdr:col>
      <xdr:colOff>9525</xdr:colOff>
      <xdr:row>1</xdr:row>
      <xdr:rowOff>0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4448175" y="0"/>
          <a:ext cx="590550" cy="20955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7</xdr:col>
      <xdr:colOff>133350</xdr:colOff>
      <xdr:row>0</xdr:row>
      <xdr:rowOff>0</xdr:rowOff>
    </xdr:from>
    <xdr:to>
      <xdr:col>8</xdr:col>
      <xdr:colOff>9525</xdr:colOff>
      <xdr:row>1</xdr:row>
      <xdr:rowOff>0</xdr:rowOff>
    </xdr:to>
    <xdr:sp macro="" textlink="">
      <xdr:nvSpPr>
        <xdr:cNvPr id="4" name="Retângulo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>
          <a:off x="5019675" y="0"/>
          <a:ext cx="590550" cy="20955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164194"/>
              </a:solidFill>
            </a:rPr>
            <a:t>Voltar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0</xdr:row>
      <xdr:rowOff>47625</xdr:rowOff>
    </xdr:from>
    <xdr:to>
      <xdr:col>0</xdr:col>
      <xdr:colOff>638175</xdr:colOff>
      <xdr:row>1</xdr:row>
      <xdr:rowOff>19050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47625" y="4762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47625</xdr:colOff>
      <xdr:row>0</xdr:row>
      <xdr:rowOff>47625</xdr:rowOff>
    </xdr:from>
    <xdr:to>
      <xdr:col>0</xdr:col>
      <xdr:colOff>638175</xdr:colOff>
      <xdr:row>1</xdr:row>
      <xdr:rowOff>19050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47625" y="4762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47625</xdr:colOff>
      <xdr:row>0</xdr:row>
      <xdr:rowOff>47625</xdr:rowOff>
    </xdr:from>
    <xdr:to>
      <xdr:col>0</xdr:col>
      <xdr:colOff>638175</xdr:colOff>
      <xdr:row>1</xdr:row>
      <xdr:rowOff>19050</xdr:rowOff>
    </xdr:to>
    <xdr:sp macro="" textlink="">
      <xdr:nvSpPr>
        <xdr:cNvPr id="4" name="Retângulo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/>
      </xdr:nvSpPr>
      <xdr:spPr>
        <a:xfrm>
          <a:off x="47625" y="4762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164194"/>
              </a:solidFill>
            </a:rPr>
            <a:t>Voltar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38100</xdr:rowOff>
    </xdr:from>
    <xdr:to>
      <xdr:col>0</xdr:col>
      <xdr:colOff>695325</xdr:colOff>
      <xdr:row>1</xdr:row>
      <xdr:rowOff>9525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104775" y="38100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104775</xdr:colOff>
      <xdr:row>0</xdr:row>
      <xdr:rowOff>38100</xdr:rowOff>
    </xdr:from>
    <xdr:to>
      <xdr:col>0</xdr:col>
      <xdr:colOff>695325</xdr:colOff>
      <xdr:row>1</xdr:row>
      <xdr:rowOff>9525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104775" y="38100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164194"/>
              </a:solidFill>
            </a:rPr>
            <a:t>Voltar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28575</xdr:rowOff>
    </xdr:from>
    <xdr:to>
      <xdr:col>0</xdr:col>
      <xdr:colOff>628650</xdr:colOff>
      <xdr:row>1</xdr:row>
      <xdr:rowOff>0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38100" y="2857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38100</xdr:colOff>
      <xdr:row>0</xdr:row>
      <xdr:rowOff>28575</xdr:rowOff>
    </xdr:from>
    <xdr:to>
      <xdr:col>0</xdr:col>
      <xdr:colOff>628650</xdr:colOff>
      <xdr:row>1</xdr:row>
      <xdr:rowOff>0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38100" y="2857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164194"/>
              </a:solidFill>
            </a:rPr>
            <a:t>Voltar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0</xdr:row>
      <xdr:rowOff>28575</xdr:rowOff>
    </xdr:from>
    <xdr:to>
      <xdr:col>0</xdr:col>
      <xdr:colOff>742950</xdr:colOff>
      <xdr:row>1</xdr:row>
      <xdr:rowOff>0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152400" y="2857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152400</xdr:colOff>
      <xdr:row>0</xdr:row>
      <xdr:rowOff>28575</xdr:rowOff>
    </xdr:from>
    <xdr:to>
      <xdr:col>0</xdr:col>
      <xdr:colOff>742950</xdr:colOff>
      <xdr:row>1</xdr:row>
      <xdr:rowOff>0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>
          <a:off x="152400" y="2857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164194"/>
              </a:solidFill>
            </a:rPr>
            <a:t>Voltar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0</xdr:row>
      <xdr:rowOff>38100</xdr:rowOff>
    </xdr:from>
    <xdr:to>
      <xdr:col>0</xdr:col>
      <xdr:colOff>723900</xdr:colOff>
      <xdr:row>1</xdr:row>
      <xdr:rowOff>9525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133350" y="38100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133350</xdr:colOff>
      <xdr:row>0</xdr:row>
      <xdr:rowOff>38100</xdr:rowOff>
    </xdr:from>
    <xdr:to>
      <xdr:col>0</xdr:col>
      <xdr:colOff>723900</xdr:colOff>
      <xdr:row>1</xdr:row>
      <xdr:rowOff>9525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>
          <a:off x="133350" y="38100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133350</xdr:colOff>
      <xdr:row>0</xdr:row>
      <xdr:rowOff>38100</xdr:rowOff>
    </xdr:from>
    <xdr:to>
      <xdr:col>0</xdr:col>
      <xdr:colOff>723900</xdr:colOff>
      <xdr:row>1</xdr:row>
      <xdr:rowOff>9525</xdr:rowOff>
    </xdr:to>
    <xdr:sp macro="" textlink="">
      <xdr:nvSpPr>
        <xdr:cNvPr id="4" name="Retângulo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/>
      </xdr:nvSpPr>
      <xdr:spPr>
        <a:xfrm>
          <a:off x="133350" y="38100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r"/>
          <a:r>
            <a:rPr lang="pt-BR" sz="1000" b="1">
              <a:solidFill>
                <a:srgbClr val="164194"/>
              </a:solidFill>
            </a:rPr>
            <a:t>Voltar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0</xdr:row>
      <xdr:rowOff>28575</xdr:rowOff>
    </xdr:from>
    <xdr:to>
      <xdr:col>0</xdr:col>
      <xdr:colOff>714375</xdr:colOff>
      <xdr:row>1</xdr:row>
      <xdr:rowOff>0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123825" y="2857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123825</xdr:colOff>
      <xdr:row>0</xdr:row>
      <xdr:rowOff>28575</xdr:rowOff>
    </xdr:from>
    <xdr:to>
      <xdr:col>0</xdr:col>
      <xdr:colOff>714375</xdr:colOff>
      <xdr:row>1</xdr:row>
      <xdr:rowOff>0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>
          <a:off x="123825" y="2857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0B72B5"/>
              </a:solidFill>
            </a:rPr>
            <a:t>Voltar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Serie_dessazonalizada" displayName="Serie_dessazonalizada" ref="A3:H281" totalsRowShown="0" headerRowDxfId="80" dataDxfId="78" headerRowBorderDxfId="79" tableBorderDxfId="77" totalsRowBorderDxfId="76" dataCellStyle="Normal 12">
  <tableColumns count="8">
    <tableColumn id="1" xr3:uid="{00000000-0010-0000-0000-000001000000}" name="Período" dataDxfId="75" totalsRowDxfId="74"/>
    <tableColumn id="9" xr3:uid="{00000000-0010-0000-0000-000009000000}" name="Mês" dataDxfId="73" totalsRowDxfId="72">
      <calculatedColumnFormula>MONTH(Serie_dessazonalizada[[#This Row],[Período]])&amp;YEAR(Serie_dessazonalizada[[#This Row],[Período]])</calculatedColumnFormula>
    </tableColumn>
    <tableColumn id="2" xr3:uid="{00000000-0010-0000-0000-000002000000}" name="Fat.real" totalsRowDxfId="71" dataCellStyle="Normal 12" totalsRowCellStyle="Porcentagem"/>
    <tableColumn id="3" xr3:uid="{00000000-0010-0000-0000-000003000000}" name="Emprego" dataDxfId="70" totalsRowDxfId="69" dataCellStyle="Normal 12" totalsRowCellStyle="Normal 12"/>
    <tableColumn id="4" xr3:uid="{00000000-0010-0000-0000-000004000000}" name="Horas" dataDxfId="68" totalsRowDxfId="67" dataCellStyle="Normal 12" totalsRowCellStyle="Normal 12"/>
    <tableColumn id="5" xr3:uid="{00000000-0010-0000-0000-000005000000}" name="Massa Real" dataDxfId="66" totalsRowDxfId="65" dataCellStyle="Normal 12" totalsRowCellStyle="Normal 12"/>
    <tableColumn id="6" xr3:uid="{00000000-0010-0000-0000-000006000000}" name="RMR Real" dataDxfId="64" totalsRowDxfId="63" dataCellStyle="Normal 12" totalsRowCellStyle="Normal 12"/>
    <tableColumn id="7" xr3:uid="{00000000-0010-0000-0000-000007000000}" name="UCI" dataDxfId="62" totalsRowDxfId="61" dataCellStyle="Normal 12" totalsRowCellStyle="Normal 12"/>
  </tableColumns>
  <tableStyleInfo name="TableStyleLight18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Serie_Encadeada" displayName="Serie_Encadeada" ref="A3:H281" totalsRowShown="0" headerRowDxfId="60" dataDxfId="58" headerRowBorderDxfId="59" tableBorderDxfId="57">
  <tableColumns count="8">
    <tableColumn id="1" xr3:uid="{00000000-0010-0000-0100-000001000000}" name="Período" dataDxfId="56"/>
    <tableColumn id="8" xr3:uid="{00000000-0010-0000-0100-000008000000}" name="Mês" dataDxfId="55">
      <calculatedColumnFormula>MONTH(Serie_Encadeada[[#This Row],[Período]])&amp;YEAR(Serie_Encadeada[[#This Row],[Período]])</calculatedColumnFormula>
    </tableColumn>
    <tableColumn id="2" xr3:uid="{00000000-0010-0000-0100-000002000000}" name="Fat.real" dataDxfId="54"/>
    <tableColumn id="3" xr3:uid="{00000000-0010-0000-0100-000003000000}" name="Emprego" dataDxfId="53"/>
    <tableColumn id="4" xr3:uid="{00000000-0010-0000-0100-000004000000}" name="Horas" dataDxfId="52"/>
    <tableColumn id="5" xr3:uid="{00000000-0010-0000-0100-000005000000}" name="Massa Real" dataDxfId="51"/>
    <tableColumn id="6" xr3:uid="{00000000-0010-0000-0100-000006000000}" name="RMR Real" dataDxfId="50"/>
    <tableColumn id="7" xr3:uid="{00000000-0010-0000-0100-000007000000}" name="UCI" dataDxfId="49"/>
  </tableColumns>
  <tableStyleInfo name="TableStyleLight15"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2000000}" name="Indice_faturamento" displayName="Indice_faturamento" ref="A3:E281" totalsRowShown="0" headerRowDxfId="48" dataDxfId="47">
  <tableColumns count="5">
    <tableColumn id="1" xr3:uid="{00000000-0010-0000-0200-000001000000}" name="Período" dataDxfId="46"/>
    <tableColumn id="8" xr3:uid="{00000000-0010-0000-0200-000008000000}" name="Mês" dataDxfId="45">
      <calculatedColumnFormula>MONTH(Indice_faturamento[[#This Row],[Período]])&amp;YEAR(Indice_faturamento[[#This Row],[Período]])</calculatedColumnFormula>
    </tableColumn>
    <tableColumn id="2" xr3:uid="{00000000-0010-0000-0200-000002000000}" name="Indústria Geral" dataDxfId="44"/>
    <tableColumn id="3" xr3:uid="{00000000-0010-0000-0200-000003000000}" name="Indústria Extrativa" dataDxfId="43"/>
    <tableColumn id="4" xr3:uid="{00000000-0010-0000-0200-000004000000}" name="Indústria de Transformação" dataDxfId="42"/>
  </tableColumns>
  <tableStyleInfo name="TableStyleLight15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3000000}" name="Indice_Emprego" displayName="Indice_Emprego" ref="A3:E281" totalsRowShown="0" headerRowDxfId="41" dataDxfId="40" tableBorderDxfId="39">
  <tableColumns count="5">
    <tableColumn id="1" xr3:uid="{00000000-0010-0000-0300-000001000000}" name="Período" dataDxfId="38"/>
    <tableColumn id="8" xr3:uid="{00000000-0010-0000-0300-000008000000}" name="Mês" dataDxfId="37">
      <calculatedColumnFormula>MONTH(Indice_Emprego[[#This Row],[Período]])&amp;YEAR(Indice_Emprego[[#This Row],[Período]])</calculatedColumnFormula>
    </tableColumn>
    <tableColumn id="2" xr3:uid="{00000000-0010-0000-0300-000002000000}" name="Indústria Geral" dataDxfId="36"/>
    <tableColumn id="3" xr3:uid="{00000000-0010-0000-0300-000003000000}" name="Indústria Extrativa" dataDxfId="35"/>
    <tableColumn id="4" xr3:uid="{00000000-0010-0000-0300-000004000000}" name="Indústria de Transformação" dataDxfId="34"/>
  </tableColumns>
  <tableStyleInfo name="TableStyleLight15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4000000}" name="Indice_Horas" displayName="Indice_Horas" ref="A3:E281" totalsRowShown="0" headerRowDxfId="33" dataDxfId="32">
  <tableColumns count="5">
    <tableColumn id="1" xr3:uid="{00000000-0010-0000-0400-000001000000}" name="Período" dataDxfId="31"/>
    <tableColumn id="9" xr3:uid="{00000000-0010-0000-0400-000009000000}" name="Mês" dataDxfId="30">
      <calculatedColumnFormula>MONTH(Indice_Horas[[#This Row],[Período]])&amp;YEAR(Indice_Horas[[#This Row],[Período]])</calculatedColumnFormula>
    </tableColumn>
    <tableColumn id="2" xr3:uid="{00000000-0010-0000-0400-000002000000}" name="Indústria Geral" dataDxfId="29"/>
    <tableColumn id="3" xr3:uid="{00000000-0010-0000-0400-000003000000}" name="Indústria Extrativa" dataDxfId="28"/>
    <tableColumn id="4" xr3:uid="{00000000-0010-0000-0400-000004000000}" name="Indústria de Transformação" dataDxfId="27"/>
  </tableColumns>
  <tableStyleInfo name="TableStyleLight15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5000000}" name="Indice_massa_salarial" displayName="Indice_massa_salarial" ref="A3:E245" totalsRowShown="0" headerRowDxfId="26" dataDxfId="25" tableBorderDxfId="24">
  <tableColumns count="5">
    <tableColumn id="1" xr3:uid="{00000000-0010-0000-0500-000001000000}" name="Período" dataDxfId="6"/>
    <tableColumn id="8" xr3:uid="{00000000-0010-0000-0500-000008000000}" name="Mês" dataDxfId="5">
      <calculatedColumnFormula>MONTH(Indice_massa_salarial[[#This Row],[Período]])&amp;YEAR(Indice_massa_salarial[[#This Row],[Período]])</calculatedColumnFormula>
    </tableColumn>
    <tableColumn id="2" xr3:uid="{00000000-0010-0000-0500-000002000000}" name="Indústria Geral" dataDxfId="23"/>
    <tableColumn id="3" xr3:uid="{00000000-0010-0000-0500-000003000000}" name="Indústria Extrativa" dataDxfId="22"/>
    <tableColumn id="4" xr3:uid="{00000000-0010-0000-0500-000004000000}" name="Indústria de Transformação" dataDxfId="21"/>
  </tableColumns>
  <tableStyleInfo name="TableStyleLight15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6000000}" name="Indice_RMR" displayName="Indice_RMR" ref="A3:E245" totalsRowShown="0" headerRowDxfId="20" dataDxfId="19" tableBorderDxfId="18">
  <tableColumns count="5">
    <tableColumn id="1" xr3:uid="{00000000-0010-0000-0600-000001000000}" name="Período" dataDxfId="4"/>
    <tableColumn id="8" xr3:uid="{00000000-0010-0000-0600-000008000000}" name="Mês" dataDxfId="3">
      <calculatedColumnFormula>MONTH(Indice_RMR[[#This Row],[Período]])&amp;YEAR(Indice_RMR[[#This Row],[Período]])</calculatedColumnFormula>
    </tableColumn>
    <tableColumn id="2" xr3:uid="{00000000-0010-0000-0600-000002000000}" name="Indústria Geral" dataDxfId="17"/>
    <tableColumn id="3" xr3:uid="{00000000-0010-0000-0600-000003000000}" name="Indústria Extrativa" dataDxfId="16"/>
    <tableColumn id="4" xr3:uid="{00000000-0010-0000-0600-000004000000}" name="Indústria de Transformação" dataDxfId="15"/>
  </tableColumns>
  <tableStyleInfo name="TableStyleLight15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7000000}" name="Indice_UCI" displayName="Indice_UCI" ref="A3:E281" totalsRowShown="0" headerRowDxfId="14" dataDxfId="13">
  <tableColumns count="5">
    <tableColumn id="1" xr3:uid="{00000000-0010-0000-0700-000001000000}" name="Período" dataDxfId="2"/>
    <tableColumn id="8" xr3:uid="{00000000-0010-0000-0700-000008000000}" name="Mês" dataDxfId="0" totalsRowDxfId="12">
      <calculatedColumnFormula>MONTH(Indice_UCI[[#This Row],[Período]])&amp;YEAR(Indice_UCI[[#This Row],[Período]])</calculatedColumnFormula>
    </tableColumn>
    <tableColumn id="2" xr3:uid="{00000000-0010-0000-0700-000002000000}" name="Indústria Geral" dataDxfId="1" totalsRowDxfId="11"/>
    <tableColumn id="3" xr3:uid="{00000000-0010-0000-0700-000003000000}" name="Indústria Extrativa" dataDxfId="10" totalsRowDxfId="9"/>
    <tableColumn id="4" xr3:uid="{00000000-0010-0000-0700-000004000000}" name="Indústria de Transformação" dataDxfId="8" totalsRowDxfId="7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.xml"/><Relationship Id="rId13" Type="http://schemas.openxmlformats.org/officeDocument/2006/relationships/ctrlProp" Target="../ctrlProps/ctrlProp8.xml"/><Relationship Id="rId18" Type="http://schemas.openxmlformats.org/officeDocument/2006/relationships/ctrlProp" Target="../ctrlProps/ctrlProp1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6.xml"/><Relationship Id="rId7" Type="http://schemas.openxmlformats.org/officeDocument/2006/relationships/ctrlProp" Target="../ctrlProps/ctrlProp2.xml"/><Relationship Id="rId12" Type="http://schemas.openxmlformats.org/officeDocument/2006/relationships/ctrlProp" Target="../ctrlProps/ctrlProp7.xml"/><Relationship Id="rId17" Type="http://schemas.openxmlformats.org/officeDocument/2006/relationships/ctrlProp" Target="../ctrlProps/ctrlProp1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1.xml"/><Relationship Id="rId20" Type="http://schemas.openxmlformats.org/officeDocument/2006/relationships/ctrlProp" Target="../ctrlProps/ctrlProp15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1.xml"/><Relationship Id="rId11" Type="http://schemas.openxmlformats.org/officeDocument/2006/relationships/ctrlProp" Target="../ctrlProps/ctrlProp6.xml"/><Relationship Id="rId5" Type="http://schemas.openxmlformats.org/officeDocument/2006/relationships/image" Target="../media/image1.emf"/><Relationship Id="rId15" Type="http://schemas.openxmlformats.org/officeDocument/2006/relationships/ctrlProp" Target="../ctrlProps/ctrlProp10.xml"/><Relationship Id="rId23" Type="http://schemas.openxmlformats.org/officeDocument/2006/relationships/ctrlProp" Target="../ctrlProps/ctrlProp18.xml"/><Relationship Id="rId10" Type="http://schemas.openxmlformats.org/officeDocument/2006/relationships/ctrlProp" Target="../ctrlProps/ctrlProp5.xml"/><Relationship Id="rId19" Type="http://schemas.openxmlformats.org/officeDocument/2006/relationships/ctrlProp" Target="../ctrlProps/ctrlProp14.xml"/><Relationship Id="rId4" Type="http://schemas.openxmlformats.org/officeDocument/2006/relationships/control" Target="../activeX/activeX1.xml"/><Relationship Id="rId9" Type="http://schemas.openxmlformats.org/officeDocument/2006/relationships/ctrlProp" Target="../ctrlProps/ctrlProp4.xml"/><Relationship Id="rId14" Type="http://schemas.openxmlformats.org/officeDocument/2006/relationships/ctrlProp" Target="../ctrlProps/ctrlProp9.xml"/><Relationship Id="rId22" Type="http://schemas.openxmlformats.org/officeDocument/2006/relationships/ctrlProp" Target="../ctrlProps/ctrlProp17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2"/>
  <dimension ref="A1:BF95"/>
  <sheetViews>
    <sheetView showGridLines="0" tabSelected="1" topLeftCell="A13" zoomScale="82" zoomScaleNormal="82" workbookViewId="0">
      <selection activeCell="I22" sqref="I22"/>
    </sheetView>
  </sheetViews>
  <sheetFormatPr defaultRowHeight="14.4" x14ac:dyDescent="0.3"/>
  <cols>
    <col min="1" max="1" width="10.109375" bestFit="1" customWidth="1"/>
    <col min="3" max="3" width="8.44140625" customWidth="1"/>
    <col min="4" max="4" width="24.88671875" customWidth="1"/>
    <col min="5" max="5" width="0.6640625" customWidth="1"/>
    <col min="6" max="6" width="10.44140625" customWidth="1"/>
    <col min="7" max="9" width="12.109375" customWidth="1"/>
    <col min="10" max="10" width="0.6640625" customWidth="1"/>
    <col min="11" max="14" width="10.44140625" customWidth="1"/>
    <col min="15" max="15" width="0.5546875" customWidth="1"/>
    <col min="16" max="19" width="10.44140625" customWidth="1"/>
    <col min="20" max="20" width="7" customWidth="1"/>
    <col min="21" max="29" width="19.5546875" customWidth="1"/>
    <col min="30" max="30" width="9.109375" customWidth="1"/>
    <col min="31" max="31" width="4.6640625" hidden="1" customWidth="1"/>
    <col min="32" max="32" width="5.109375" hidden="1" customWidth="1"/>
    <col min="33" max="33" width="9.109375" hidden="1" customWidth="1"/>
    <col min="34" max="34" width="5.5546875" hidden="1" customWidth="1"/>
    <col min="35" max="35" width="7.109375" hidden="1" customWidth="1"/>
    <col min="36" max="36" width="16.109375" hidden="1" customWidth="1"/>
    <col min="37" max="37" width="17.33203125" hidden="1" customWidth="1"/>
    <col min="38" max="39" width="12.44140625" hidden="1" customWidth="1"/>
    <col min="40" max="40" width="17.44140625" hidden="1" customWidth="1"/>
    <col min="41" max="41" width="11" hidden="1" customWidth="1"/>
    <col min="42" max="42" width="13.44140625" hidden="1" customWidth="1"/>
    <col min="43" max="43" width="11" hidden="1" customWidth="1"/>
    <col min="44" max="44" width="9.109375" hidden="1" customWidth="1"/>
    <col min="45" max="45" width="17.33203125" hidden="1" customWidth="1"/>
    <col min="46" max="46" width="9.109375" hidden="1" customWidth="1"/>
    <col min="47" max="47" width="14.109375" hidden="1" customWidth="1"/>
    <col min="48" max="48" width="12.44140625" hidden="1" customWidth="1"/>
    <col min="49" max="49" width="17.44140625" hidden="1" customWidth="1"/>
    <col min="50" max="50" width="5.5546875" hidden="1" customWidth="1"/>
    <col min="51" max="51" width="8.88671875" hidden="1" customWidth="1"/>
    <col min="52" max="52" width="5.5546875" hidden="1" customWidth="1"/>
    <col min="53" max="53" width="13.44140625" hidden="1" customWidth="1"/>
    <col min="54" max="56" width="5.5546875" hidden="1" customWidth="1"/>
    <col min="57" max="58" width="5.109375" hidden="1" customWidth="1"/>
    <col min="59" max="184" width="19.5546875" customWidth="1"/>
    <col min="185" max="185" width="10.6640625" customWidth="1"/>
    <col min="186" max="186" width="10.6640625" bestFit="1" customWidth="1"/>
  </cols>
  <sheetData>
    <row r="1" spans="1:58" x14ac:dyDescent="0.3">
      <c r="AI1" t="s">
        <v>0</v>
      </c>
      <c r="AK1" s="95"/>
      <c r="AL1" s="95"/>
      <c r="AM1" s="188" t="s">
        <v>1</v>
      </c>
      <c r="AN1" s="189"/>
      <c r="AO1" s="190" t="s">
        <v>2</v>
      </c>
      <c r="AP1" s="190"/>
      <c r="AQ1" s="191" t="s">
        <v>3</v>
      </c>
      <c r="AR1" s="191"/>
    </row>
    <row r="2" spans="1:58" x14ac:dyDescent="0.3">
      <c r="AE2" t="s">
        <v>4</v>
      </c>
      <c r="AF2" t="s">
        <v>5</v>
      </c>
      <c r="AH2" t="s">
        <v>6</v>
      </c>
      <c r="AI2" t="s">
        <v>7</v>
      </c>
      <c r="AJ2" t="s">
        <v>1</v>
      </c>
      <c r="AM2" s="25" t="s">
        <v>8</v>
      </c>
      <c r="AN2" s="25" t="s">
        <v>9</v>
      </c>
      <c r="AO2" s="25" t="s">
        <v>8</v>
      </c>
      <c r="AP2" s="25" t="s">
        <v>9</v>
      </c>
      <c r="AQ2" s="25" t="s">
        <v>8</v>
      </c>
      <c r="AR2" s="25" t="s">
        <v>9</v>
      </c>
      <c r="AU2" s="33">
        <f>$B$13</f>
        <v>2026</v>
      </c>
      <c r="AV2" s="33">
        <f>$AL$13</f>
        <v>2025</v>
      </c>
      <c r="AW2" s="33">
        <f>$B$13</f>
        <v>2026</v>
      </c>
      <c r="AX2" s="33">
        <f>$AL$13</f>
        <v>2025</v>
      </c>
      <c r="AY2" s="33">
        <f>$B$13</f>
        <v>2026</v>
      </c>
      <c r="AZ2" s="33">
        <f>$AL$13</f>
        <v>2025</v>
      </c>
      <c r="BA2" s="33">
        <f>$B$13</f>
        <v>2026</v>
      </c>
      <c r="BB2" s="33">
        <f>$AL$13</f>
        <v>2025</v>
      </c>
      <c r="BC2" s="33">
        <f>$B$13</f>
        <v>2026</v>
      </c>
      <c r="BD2" s="33">
        <f>$AL$13</f>
        <v>2025</v>
      </c>
      <c r="BE2" s="33">
        <f>$B$13</f>
        <v>2026</v>
      </c>
      <c r="BF2" s="33">
        <f>$AL$13</f>
        <v>2025</v>
      </c>
    </row>
    <row r="3" spans="1:58" x14ac:dyDescent="0.3">
      <c r="AE3" s="23">
        <v>1</v>
      </c>
      <c r="AF3">
        <v>2003</v>
      </c>
      <c r="AH3">
        <v>5</v>
      </c>
      <c r="AI3">
        <v>4</v>
      </c>
      <c r="AJ3" s="23">
        <v>3</v>
      </c>
      <c r="AK3" s="25" t="s">
        <v>10</v>
      </c>
      <c r="AL3" s="25" t="b">
        <v>1</v>
      </c>
      <c r="AM3" s="98">
        <f>((AU16/AV16)-1)*100</f>
        <v>-3.5510677360131471</v>
      </c>
      <c r="AN3" s="98">
        <f>((AVERAGE($AM$30:$AM$41)/AVERAGE($AM$18:$AM$29))-1)*100</f>
        <v>0.60703445813248269</v>
      </c>
      <c r="AO3" s="98">
        <f>(($AU$33/$AV$33)-1)*100</f>
        <v>24.51665981077744</v>
      </c>
      <c r="AP3" s="98">
        <f>((AVERAGE($AM$57:$AM$68)/AVERAGE($AM$45:$AM$56))-1)*100</f>
        <v>12.805803514007131</v>
      </c>
      <c r="AQ3" s="98">
        <f>(($AU$51/$AV$51)-1)*100</f>
        <v>-6.1141368695240228</v>
      </c>
      <c r="AR3" s="98">
        <f>((AVERAGE($AM$84:$AM$95)/AVERAGE($AM$72:$AM$83))-1)*100</f>
        <v>-0.51936946724328026</v>
      </c>
      <c r="AT3" t="s">
        <v>11</v>
      </c>
      <c r="AU3" s="38" t="s">
        <v>10</v>
      </c>
      <c r="AV3" s="24" t="s">
        <v>10</v>
      </c>
      <c r="AW3" s="38" t="s">
        <v>12</v>
      </c>
      <c r="AX3" s="24"/>
      <c r="AY3" s="38" t="s">
        <v>13</v>
      </c>
      <c r="AZ3" s="24"/>
      <c r="BA3" s="38" t="s">
        <v>14</v>
      </c>
      <c r="BB3" s="24"/>
      <c r="BC3" s="38" t="s">
        <v>15</v>
      </c>
      <c r="BD3" s="24"/>
      <c r="BE3" s="38" t="s">
        <v>16</v>
      </c>
      <c r="BF3" s="24"/>
    </row>
    <row r="4" spans="1:58" x14ac:dyDescent="0.3">
      <c r="AE4" s="23">
        <v>2</v>
      </c>
      <c r="AF4">
        <v>2004</v>
      </c>
      <c r="AH4">
        <v>5</v>
      </c>
      <c r="AI4">
        <v>4</v>
      </c>
      <c r="AJ4" s="23">
        <v>5</v>
      </c>
      <c r="AK4" s="25" t="s">
        <v>12</v>
      </c>
      <c r="AL4" s="25" t="b">
        <v>1</v>
      </c>
      <c r="AM4" s="98">
        <f>((AW16/AX16)-1)*100</f>
        <v>-0.64635272391505572</v>
      </c>
      <c r="AN4" s="98">
        <f>((AVERAGE($AN$30:$AN$41)/AVERAGE($AN$18:$AN$29))-1)*100</f>
        <v>0.64859286309690845</v>
      </c>
      <c r="AO4" s="98">
        <f>(($AW$33/$AX$33)-1)*100</f>
        <v>0.73573337525545401</v>
      </c>
      <c r="AP4" s="98">
        <f>((AVERAGE($AN$57:$AN$68)/AVERAGE($AN$45:$AN$56))-1)*100</f>
        <v>2.1406536275231591</v>
      </c>
      <c r="AQ4" s="98">
        <f>(($AW$51/$AX$51)-1)*100</f>
        <v>-0.77912938574444812</v>
      </c>
      <c r="AR4" s="98">
        <f>((AVERAGE($AN$84:$AN$95)/AVERAGE($AN$72:$AN$83))-1)*100</f>
        <v>0.50667366280785497</v>
      </c>
      <c r="AT4" s="23">
        <v>1</v>
      </c>
      <c r="AU4" s="120">
        <f>INDEX(Serie_Encadeada[#All],MATCH($AT4&amp;$AU$2,Serie_Encadeada[[#All],[Mês]],0),Análises!AJ$3)</f>
        <v>98.48</v>
      </c>
      <c r="AV4" s="121">
        <f>INDEX(Serie_Encadeada[#All],MATCH($AT4&amp;$AV$2,Serie_Encadeada[[#All],[Mês]],0),Análises!AJ$3)</f>
        <v>101.67</v>
      </c>
      <c r="AW4" s="34">
        <f>INDEX(Serie_Encadeada[#All],MATCH($AT4&amp;$AU$2,Serie_Encadeada[[#All],[Mês]],0),Análises!AJ$4)</f>
        <v>101.19</v>
      </c>
      <c r="AX4" s="35">
        <f>INDEX(Serie_Encadeada[#All],MATCH($AT4&amp;$AV$2,Serie_Encadeada[[#All],[Mês]],0),Análises!AJ$4)</f>
        <v>101.34</v>
      </c>
      <c r="AY4" s="34">
        <f>INDEX(Serie_Encadeada[#All],MATCH($AT4&amp;$AU$2,Serie_Encadeada[[#All],[Mês]],0),Análises!AJ$5)</f>
        <v>121.38</v>
      </c>
      <c r="AZ4" s="35">
        <f>INDEX(Serie_Encadeada[#All],MATCH($AT4&amp;$AV$2,Serie_Encadeada[[#All],[Mês]],0),Análises!AJ$5)</f>
        <v>119.75</v>
      </c>
      <c r="BA4" s="34">
        <f>INDEX(Serie_Encadeada[#All],MATCH($AT4&amp;$AU$2,Serie_Encadeada[[#All],[Mês]],0),Análises!AJ$6)</f>
        <v>147.97999999999999</v>
      </c>
      <c r="BB4" s="35">
        <f>INDEX(Serie_Encadeada[#All],MATCH($AT4&amp;$AV$2,Serie_Encadeada[[#All],[Mês]],0),Análises!AJ$6)</f>
        <v>139.71</v>
      </c>
      <c r="BC4" s="34">
        <f>INDEX(Serie_Encadeada[#All],MATCH($AT4&amp;$AU$2,Serie_Encadeada[[#All],[Mês]],0),Análises!AJ$7)</f>
        <v>121.91</v>
      </c>
      <c r="BD4" s="35">
        <f>INDEX(Serie_Encadeada[#All],MATCH($AT4&amp;$AV$2,Serie_Encadeada[[#All],[Mês]],0),Análises!AJ$7)</f>
        <v>116.67</v>
      </c>
      <c r="BE4" s="34">
        <f>INDEX(Serie_Encadeada[#All],MATCH($AT4&amp;$AU$2,Serie_Encadeada[[#All],[Mês]],0),Análises!AJ$8)</f>
        <v>79.38</v>
      </c>
      <c r="BF4" s="35">
        <f>INDEX(Serie_Encadeada[#All],MATCH($AT4&amp;$AV$2,Serie_Encadeada[[#All],[Mês]],0),Análises!AJ$8)</f>
        <v>78.849999999999994</v>
      </c>
    </row>
    <row r="5" spans="1:58" x14ac:dyDescent="0.3">
      <c r="AE5" s="23">
        <v>3</v>
      </c>
      <c r="AF5">
        <v>2005</v>
      </c>
      <c r="AH5">
        <v>5</v>
      </c>
      <c r="AI5">
        <v>4</v>
      </c>
      <c r="AJ5" s="23">
        <v>4</v>
      </c>
      <c r="AK5" s="25" t="s">
        <v>13</v>
      </c>
      <c r="AL5" s="25" t="b">
        <v>1</v>
      </c>
      <c r="AM5" s="98">
        <f>((AY16/AZ16)-1)*100</f>
        <v>0.99051107041785436</v>
      </c>
      <c r="AN5" s="98">
        <f>((AVERAGE($AO$30:$AO$41)/AVERAGE($AO$18:$AO$29))-1)*100</f>
        <v>1.3174852211918164</v>
      </c>
      <c r="AO5" s="98">
        <f>(($AY$33/$AZ$33)-1)*100</f>
        <v>-0.70821529745042078</v>
      </c>
      <c r="AP5" s="98">
        <f>((AVERAGE($AO$57:$AO$68)/AVERAGE($AO$45:$AO$56))-1)*100</f>
        <v>0.57757601602101971</v>
      </c>
      <c r="AQ5" s="98">
        <f>(($AY$51/$AZ$51)-1)*100</f>
        <v>1.1013682382344125</v>
      </c>
      <c r="AR5" s="98">
        <f>((AVERAGE($AO$84:$AO$95)/AVERAGE($AO$72:$AO$83))-1)*100</f>
        <v>1.3705761126125537</v>
      </c>
      <c r="AT5" s="23">
        <v>2</v>
      </c>
      <c r="AU5" s="34">
        <f>IF($AT5 &gt;$A$13,"-", INDEX(Serie_Encadeada[#All],MATCH($AT5&amp;$AU$2,Serie_Encadeada[[#All],[Mês]],0),Análises!AJ$3))</f>
        <v>101.15</v>
      </c>
      <c r="AV5" s="35">
        <f>IF($AT5 &gt;$A$13,"-",INDEX(Serie_Encadeada[#All],MATCH($AT5&amp;$AV$2,Serie_Encadeada[[#All],[Mês]],0),Análises!$AJ$3))</f>
        <v>105.31</v>
      </c>
      <c r="AW5" s="34">
        <f>IF($AT5 &gt;$A$13,"-", INDEX(Serie_Encadeada[#All],MATCH($AT5&amp;$AU$2,Serie_Encadeada[[#All],[Mês]],0),Análises!AJ$4))</f>
        <v>103.25</v>
      </c>
      <c r="AX5" s="35">
        <f>IF($AT5 &gt;$A$13,"-",INDEX(Serie_Encadeada[#All],MATCH($AT5&amp;$AV$2,Serie_Encadeada[[#All],[Mês]],0),Análises!$AJ$4))</f>
        <v>104.43</v>
      </c>
      <c r="AY5" s="34">
        <f>IF($AT5 &gt;$A$13,"-", INDEX(Serie_Encadeada[#All],MATCH($AT5&amp;$AU$2,Serie_Encadeada[[#All],[Mês]],0),Análises!AJ$5))</f>
        <v>121.28</v>
      </c>
      <c r="AZ5" s="35">
        <f>IF($AT5 &gt;$A$13,"-",INDEX(Serie_Encadeada[#All],MATCH($AT5&amp;$AV$2,Serie_Encadeada[[#All],[Mês]],0),Análises!$AJ$5))</f>
        <v>120.53</v>
      </c>
      <c r="BA5" s="34">
        <f>IF($AT5 &gt;$A$13,"-", INDEX(Serie_Encadeada[#All],MATCH($AT5&amp;$AU$2,Serie_Encadeada[[#All],[Mês]],0),Análises!AJ$6))</f>
        <v>154.57</v>
      </c>
      <c r="BB5" s="35">
        <f>IF($AT5 &gt;$A$13,"-",INDEX(Serie_Encadeada[#All],MATCH($AT5&amp;$AV$2,Serie_Encadeada[[#All],[Mês]],0),Análises!$AJ$6))</f>
        <v>147.47999999999999</v>
      </c>
      <c r="BC5" s="34">
        <f>IF($AT5 &gt;$A$13,"-", INDEX(Serie_Encadeada[#All],MATCH($AT5&amp;$AU$2,Serie_Encadeada[[#All],[Mês]],0),Análises!AJ$7))</f>
        <v>127.44</v>
      </c>
      <c r="BD5" s="35">
        <f>IF($AT5 &gt;$A$13,"-",INDEX(Serie_Encadeada[#All],MATCH($AT5&amp;$AV$2,Serie_Encadeada[[#All],[Mês]],0),Análises!$AJ$7))</f>
        <v>122.37</v>
      </c>
      <c r="BE5" s="34">
        <f>IF($AT5 &gt;$A$13,"-",INDEX(Serie_Encadeada[#All],MATCH($AT5&amp;$AU$2,Serie_Encadeada[[#All],[Mês]],0),Análises!$AJ$8))</f>
        <v>79.84</v>
      </c>
      <c r="BF5" s="35">
        <f>IF($AT5 &gt;$A$13,"-",INDEX(Serie_Encadeada[#All],MATCH($AT5&amp;$AV$2,Serie_Encadeada[[#All],[Mês]],0),Análises!$AJ$8))</f>
        <v>79.59</v>
      </c>
    </row>
    <row r="6" spans="1:58" x14ac:dyDescent="0.3">
      <c r="AE6" s="23">
        <v>4</v>
      </c>
      <c r="AF6">
        <v>2006</v>
      </c>
      <c r="AH6">
        <v>5</v>
      </c>
      <c r="AI6">
        <v>4</v>
      </c>
      <c r="AJ6" s="23">
        <v>6</v>
      </c>
      <c r="AK6" s="25" t="s">
        <v>14</v>
      </c>
      <c r="AL6" s="25" t="b">
        <v>1</v>
      </c>
      <c r="AM6" s="98">
        <f>((BA16/BB16)-1)*100</f>
        <v>5.3483756398203131</v>
      </c>
      <c r="AN6" s="98">
        <f>((AVERAGE($AP$30:$AP$41)/AVERAGE($AP$18:$AP$29))-1)*100</f>
        <v>-0.43383565906037758</v>
      </c>
      <c r="AO6" s="98">
        <f>(($BA$33/$BB$33)-1)*100</f>
        <v>-0.43435822352364539</v>
      </c>
      <c r="AP6" s="98">
        <f>((AVERAGE($AP$57:$AP$68)/AVERAGE($AP$45:$AP$56))-1)*100</f>
        <v>-0.7673174518512127</v>
      </c>
      <c r="AQ6" s="98">
        <f>(($BA$51/$BB$51)-1)*100</f>
        <v>6.0944237110040156</v>
      </c>
      <c r="AR6" s="98">
        <f>((AVERAGE($AP$84:$AP$95)/AVERAGE($AP$72:$AP$83))-1)*100</f>
        <v>-0.4033119024459908</v>
      </c>
      <c r="AT6" s="23">
        <v>3</v>
      </c>
      <c r="AU6" s="34" t="str">
        <f>IF($AT6 &gt;$A$13,"-", INDEX(Serie_Encadeada[#All],MATCH($AT6&amp;$AU$2,Serie_Encadeada[[#All],[Mês]],0),Análises!AJ$3))</f>
        <v>-</v>
      </c>
      <c r="AV6" s="35" t="str">
        <f>IF($AT6 &gt;$A$13,"-",INDEX(Serie_Encadeada[#All],MATCH($AT6&amp;$AV$2,Serie_Encadeada[[#All],[Mês]],0),Análises!$AJ$3))</f>
        <v>-</v>
      </c>
      <c r="AW6" s="34" t="str">
        <f>IF($AT6 &gt;$A$13,"-", INDEX(Serie_Encadeada[#All],MATCH($AT6&amp;$AU$2,Serie_Encadeada[[#All],[Mês]],0),Análises!AJ$4))</f>
        <v>-</v>
      </c>
      <c r="AX6" s="35" t="str">
        <f>IF($AT6 &gt;$A$13,"-",INDEX(Serie_Encadeada[#All],MATCH($AT6&amp;$AV$2,Serie_Encadeada[[#All],[Mês]],0),Análises!$AJ$4))</f>
        <v>-</v>
      </c>
      <c r="AY6" s="34" t="str">
        <f>IF($AT6 &gt;$A$13,"-", INDEX(Serie_Encadeada[#All],MATCH($AT6&amp;$AU$2,Serie_Encadeada[[#All],[Mês]],0),Análises!AJ$5))</f>
        <v>-</v>
      </c>
      <c r="AZ6" s="35" t="str">
        <f>IF($AT6 &gt;$A$13,"-",INDEX(Serie_Encadeada[#All],MATCH($AT6&amp;$AV$2,Serie_Encadeada[[#All],[Mês]],0),Análises!$AJ$5))</f>
        <v>-</v>
      </c>
      <c r="BA6" s="34" t="str">
        <f>IF($AT6 &gt;$A$13,"-", INDEX(Serie_Encadeada[#All],MATCH($AT6&amp;$AU$2,Serie_Encadeada[[#All],[Mês]],0),Análises!AJ$6))</f>
        <v>-</v>
      </c>
      <c r="BB6" s="35" t="str">
        <f>IF($AT6 &gt;$A$13,"-",INDEX(Serie_Encadeada[#All],MATCH($AT6&amp;$AV$2,Serie_Encadeada[[#All],[Mês]],0),Análises!$AJ$6))</f>
        <v>-</v>
      </c>
      <c r="BC6" s="34" t="str">
        <f>IF($AT6 &gt;$A$13,"-", INDEX(Serie_Encadeada[#All],MATCH($AT6&amp;$AU$2,Serie_Encadeada[[#All],[Mês]],0),Análises!AJ$7))</f>
        <v>-</v>
      </c>
      <c r="BD6" s="35" t="str">
        <f>IF($AT6 &gt;$A$13,"-",INDEX(Serie_Encadeada[#All],MATCH($AT6&amp;$AV$2,Serie_Encadeada[[#All],[Mês]],0),Análises!$AJ$7))</f>
        <v>-</v>
      </c>
      <c r="BE6" s="34" t="str">
        <f>IF($AT6 &gt;$A$13,"-",INDEX(Serie_Encadeada[#All],MATCH($AT6&amp;$AU$2,Serie_Encadeada[[#All],[Mês]],0),Análises!$AJ$8))</f>
        <v>-</v>
      </c>
      <c r="BF6" s="35" t="str">
        <f>IF($AT6 &gt;$A$13,"-",INDEX(Serie_Encadeada[#All],MATCH($AT6&amp;$AV$2,Serie_Encadeada[[#All],[Mês]],0),Análises!$AJ$8))</f>
        <v>-</v>
      </c>
    </row>
    <row r="7" spans="1:58" x14ac:dyDescent="0.3">
      <c r="AE7" s="23">
        <v>5</v>
      </c>
      <c r="AF7">
        <v>2007</v>
      </c>
      <c r="AH7">
        <v>5</v>
      </c>
      <c r="AI7">
        <v>4</v>
      </c>
      <c r="AJ7" s="23">
        <v>7</v>
      </c>
      <c r="AK7" s="25" t="s">
        <v>17</v>
      </c>
      <c r="AL7" s="25" t="b">
        <v>1</v>
      </c>
      <c r="AM7" s="98">
        <f>((BC16/BD16)-1)*100</f>
        <v>4.3130856760374758</v>
      </c>
      <c r="AN7" s="98">
        <f>((AVERAGE($AQ$30:$AQ$41)/AVERAGE($AQ$18:$AQ$29))-1)*100</f>
        <v>-1.7353715510800005</v>
      </c>
      <c r="AO7" s="98">
        <f>(($BC$33/$BD$33)-1)*100</f>
        <v>0.73459805369382458</v>
      </c>
      <c r="AP7" s="98">
        <f>((AVERAGE($AQ$57:$AQ$68)/AVERAGE($AQ$45:$AQ$56))-1)*100</f>
        <v>-1.1999282651580456</v>
      </c>
      <c r="AQ7" s="98">
        <f>(($BC$51/$BD$51)-1)*100</f>
        <v>4.9352093401189068</v>
      </c>
      <c r="AR7" s="98">
        <f>((AVERAGE($AQ$84:$AQ$95)/AVERAGE($AQ$72:$AQ$83))-1)*100</f>
        <v>-1.7627250176688536</v>
      </c>
      <c r="AT7" s="23">
        <v>4</v>
      </c>
      <c r="AU7" s="34" t="str">
        <f>IF($AT7 &gt;$A$13,"-", INDEX(Serie_Encadeada[#All],MATCH($AT7&amp;$AU$2,Serie_Encadeada[[#All],[Mês]],0),Análises!AJ$3))</f>
        <v>-</v>
      </c>
      <c r="AV7" s="35" t="str">
        <f>IF($AT7 &gt;$A$13,"-",INDEX(Serie_Encadeada[#All],MATCH($AT7&amp;$AV$2,Serie_Encadeada[[#All],[Mês]],0),Análises!$AJ$3))</f>
        <v>-</v>
      </c>
      <c r="AW7" s="34" t="str">
        <f>IF($AT7 &gt;$A$13,"-", INDEX(Serie_Encadeada[#All],MATCH($AT7&amp;$AU$2,Serie_Encadeada[[#All],[Mês]],0),Análises!AJ$4))</f>
        <v>-</v>
      </c>
      <c r="AX7" s="35" t="str">
        <f>IF($AT7 &gt;$A$13,"-",INDEX(Serie_Encadeada[#All],MATCH($AT7&amp;$AV$2,Serie_Encadeada[[#All],[Mês]],0),Análises!$AJ$4))</f>
        <v>-</v>
      </c>
      <c r="AY7" s="34" t="str">
        <f>IF($AT7 &gt;$A$13,"-", INDEX(Serie_Encadeada[#All],MATCH($AT7&amp;$AU$2,Serie_Encadeada[[#All],[Mês]],0),Análises!AJ$5))</f>
        <v>-</v>
      </c>
      <c r="AZ7" s="35" t="str">
        <f>IF($AT7 &gt;$A$13,"-",INDEX(Serie_Encadeada[#All],MATCH($AT7&amp;$AV$2,Serie_Encadeada[[#All],[Mês]],0),Análises!$AJ$5))</f>
        <v>-</v>
      </c>
      <c r="BA7" s="34" t="str">
        <f>IF($AT7 &gt;$A$13,"-", INDEX(Serie_Encadeada[#All],MATCH($AT7&amp;$AU$2,Serie_Encadeada[[#All],[Mês]],0),Análises!AJ$6))</f>
        <v>-</v>
      </c>
      <c r="BB7" s="35" t="str">
        <f>IF($AT7 &gt;$A$13,"-",INDEX(Serie_Encadeada[#All],MATCH($AT7&amp;$AV$2,Serie_Encadeada[[#All],[Mês]],0),Análises!$AJ$6))</f>
        <v>-</v>
      </c>
      <c r="BC7" s="34" t="str">
        <f>IF($AT7 &gt;$A$13,"-", INDEX(Serie_Encadeada[#All],MATCH($AT7&amp;$AU$2,Serie_Encadeada[[#All],[Mês]],0),Análises!AJ$7))</f>
        <v>-</v>
      </c>
      <c r="BD7" s="35" t="str">
        <f>IF($AT7 &gt;$A$13,"-",INDEX(Serie_Encadeada[#All],MATCH($AT7&amp;$AV$2,Serie_Encadeada[[#All],[Mês]],0),Análises!$AJ$7))</f>
        <v>-</v>
      </c>
      <c r="BE7" s="34" t="str">
        <f>IF($AT7 &gt;$A$13,"-",INDEX(Serie_Encadeada[#All],MATCH($AT7&amp;$AU$2,Serie_Encadeada[[#All],[Mês]],0),Análises!$AJ$8))</f>
        <v>-</v>
      </c>
      <c r="BF7" s="35" t="str">
        <f>IF($AT7 &gt;$A$13,"-",INDEX(Serie_Encadeada[#All],MATCH($AT7&amp;$AV$2,Serie_Encadeada[[#All],[Mês]],0),Análises!$AJ$8))</f>
        <v>-</v>
      </c>
    </row>
    <row r="8" spans="1:58" x14ac:dyDescent="0.3">
      <c r="AE8" s="23">
        <v>6</v>
      </c>
      <c r="AF8">
        <v>2008</v>
      </c>
      <c r="AH8">
        <v>5</v>
      </c>
      <c r="AI8">
        <v>4</v>
      </c>
      <c r="AJ8" s="23">
        <v>8</v>
      </c>
      <c r="AK8" s="25" t="s">
        <v>16</v>
      </c>
      <c r="AL8" s="25" t="b">
        <v>1</v>
      </c>
      <c r="AM8" s="28" t="str">
        <f>ROUNDUP(BE16-BF16,2)&amp;" p.p."</f>
        <v>0,4 p.p.</v>
      </c>
      <c r="AN8" s="93" t="str">
        <f>(ROUNDUP(AVERAGE($AR$30:$AR$41)-AVERAGE($AR$18:$AR$29),2))&amp;" p.p."</f>
        <v>-0,18 p.p.</v>
      </c>
      <c r="AO8" s="94" t="str">
        <f>ROUNDUP($BE$33-$BF$33,2)&amp;" p.p."</f>
        <v>7,74 p.p.</v>
      </c>
      <c r="AP8" s="93" t="str">
        <f>(ROUNDUP(AVERAGE($AR$57:$AR$68)-AVERAGE($AR$45:$AR$56),2))&amp;" p.p."</f>
        <v>4,33 p.p.</v>
      </c>
      <c r="AQ8" s="94" t="str">
        <f>ROUNDUP($BE$51-$BF$51,2)&amp;" p.p."</f>
        <v>-0,06 p.p.</v>
      </c>
      <c r="AR8" s="93" t="str">
        <f>(ROUNDUP(AVERAGE($AR$84:$AR$95)-AVERAGE($AR$72:$AR$83),2))&amp;" p.p."</f>
        <v>-0,46 p.p.</v>
      </c>
      <c r="AT8" s="23">
        <v>5</v>
      </c>
      <c r="AU8" s="34" t="str">
        <f>IF($AT8 &gt;$A$13,"-", INDEX(Serie_Encadeada[#All],MATCH($AT8&amp;$AU$2,Serie_Encadeada[[#All],[Mês]],0),Análises!AJ$3))</f>
        <v>-</v>
      </c>
      <c r="AV8" s="35" t="str">
        <f>IF($AT8 &gt;$A$13,"-",INDEX(Serie_Encadeada[#All],MATCH($AT8&amp;$AV$2,Serie_Encadeada[[#All],[Mês]],0),Análises!$AJ$3))</f>
        <v>-</v>
      </c>
      <c r="AW8" s="34" t="str">
        <f>IF($AT8 &gt;$A$13,"-", INDEX(Serie_Encadeada[#All],MATCH($AT8&amp;$AU$2,Serie_Encadeada[[#All],[Mês]],0),Análises!AJ$4))</f>
        <v>-</v>
      </c>
      <c r="AX8" s="35" t="str">
        <f>IF($AT8 &gt;$A$13,"-",INDEX(Serie_Encadeada[#All],MATCH($AT8&amp;$AV$2,Serie_Encadeada[[#All],[Mês]],0),Análises!$AJ$4))</f>
        <v>-</v>
      </c>
      <c r="AY8" s="34" t="str">
        <f>IF($AT8 &gt;$A$13,"-", INDEX(Serie_Encadeada[#All],MATCH($AT8&amp;$AU$2,Serie_Encadeada[[#All],[Mês]],0),Análises!AJ$5))</f>
        <v>-</v>
      </c>
      <c r="AZ8" s="35" t="str">
        <f>IF($AT8 &gt;$A$13,"-",INDEX(Serie_Encadeada[#All],MATCH($AT8&amp;$AV$2,Serie_Encadeada[[#All],[Mês]],0),Análises!$AJ$5))</f>
        <v>-</v>
      </c>
      <c r="BA8" s="34" t="str">
        <f>IF($AT8 &gt;$A$13,"-", INDEX(Serie_Encadeada[#All],MATCH($AT8&amp;$AU$2,Serie_Encadeada[[#All],[Mês]],0),Análises!AJ$6))</f>
        <v>-</v>
      </c>
      <c r="BB8" s="35" t="str">
        <f>IF($AT8 &gt;$A$13,"-",INDEX(Serie_Encadeada[#All],MATCH($AT8&amp;$AV$2,Serie_Encadeada[[#All],[Mês]],0),Análises!$AJ$6))</f>
        <v>-</v>
      </c>
      <c r="BC8" s="34" t="str">
        <f>IF($AT8 &gt;$A$13,"-", INDEX(Serie_Encadeada[#All],MATCH($AT8&amp;$AU$2,Serie_Encadeada[[#All],[Mês]],0),Análises!AJ$7))</f>
        <v>-</v>
      </c>
      <c r="BD8" s="35" t="str">
        <f>IF($AT8 &gt;$A$13,"-",INDEX(Serie_Encadeada[#All],MATCH($AT8&amp;$AV$2,Serie_Encadeada[[#All],[Mês]],0),Análises!$AJ$7))</f>
        <v>-</v>
      </c>
      <c r="BE8" s="34" t="str">
        <f>IF($AT8 &gt;$A$13,"-",INDEX(Serie_Encadeada[#All],MATCH($AT8&amp;$AU$2,Serie_Encadeada[[#All],[Mês]],0),Análises!$AJ$8))</f>
        <v>-</v>
      </c>
      <c r="BF8" s="35" t="str">
        <f>IF($AT8 &gt;$A$13,"-",INDEX(Serie_Encadeada[#All],MATCH($AT8&amp;$AV$2,Serie_Encadeada[[#All],[Mês]],0),Análises!$AJ$8))</f>
        <v>-</v>
      </c>
    </row>
    <row r="9" spans="1:58" x14ac:dyDescent="0.3">
      <c r="AE9" s="23">
        <v>7</v>
      </c>
      <c r="AF9">
        <v>2009</v>
      </c>
      <c r="AT9" s="23">
        <v>6</v>
      </c>
      <c r="AU9" s="34" t="str">
        <f>IF($AT9 &gt;$A$13,"-", INDEX(Serie_Encadeada[#All],MATCH($AT9&amp;$AU$2,Serie_Encadeada[[#All],[Mês]],0),Análises!AJ$3))</f>
        <v>-</v>
      </c>
      <c r="AV9" s="35" t="str">
        <f>IF($AT9 &gt;$A$13,"-",INDEX(Serie_Encadeada[#All],MATCH($AT9&amp;$AV$2,Serie_Encadeada[[#All],[Mês]],0),Análises!$AJ$3))</f>
        <v>-</v>
      </c>
      <c r="AW9" s="34" t="str">
        <f>IF($AT9 &gt;$A$13,"-", INDEX(Serie_Encadeada[#All],MATCH($AT9&amp;$AU$2,Serie_Encadeada[[#All],[Mês]],0),Análises!AJ$4))</f>
        <v>-</v>
      </c>
      <c r="AX9" s="35" t="str">
        <f>IF($AT9 &gt;$A$13,"-",INDEX(Serie_Encadeada[#All],MATCH($AT9&amp;$AV$2,Serie_Encadeada[[#All],[Mês]],0),Análises!$AJ$4))</f>
        <v>-</v>
      </c>
      <c r="AY9" s="34" t="str">
        <f>IF($AT9 &gt;$A$13,"-", INDEX(Serie_Encadeada[#All],MATCH($AT9&amp;$AU$2,Serie_Encadeada[[#All],[Mês]],0),Análises!AJ$5))</f>
        <v>-</v>
      </c>
      <c r="AZ9" s="35" t="str">
        <f>IF($AT9 &gt;$A$13,"-",INDEX(Serie_Encadeada[#All],MATCH($AT9&amp;$AV$2,Serie_Encadeada[[#All],[Mês]],0),Análises!$AJ$5))</f>
        <v>-</v>
      </c>
      <c r="BA9" s="34" t="str">
        <f>IF($AT9 &gt;$A$13,"-", INDEX(Serie_Encadeada[#All],MATCH($AT9&amp;$AU$2,Serie_Encadeada[[#All],[Mês]],0),Análises!AJ$6))</f>
        <v>-</v>
      </c>
      <c r="BB9" s="35" t="str">
        <f>IF($AT9 &gt;$A$13,"-",INDEX(Serie_Encadeada[#All],MATCH($AT9&amp;$AV$2,Serie_Encadeada[[#All],[Mês]],0),Análises!$AJ$6))</f>
        <v>-</v>
      </c>
      <c r="BC9" s="34" t="str">
        <f>IF($AT9 &gt;$A$13,"-", INDEX(Serie_Encadeada[#All],MATCH($AT9&amp;$AU$2,Serie_Encadeada[[#All],[Mês]],0),Análises!AJ$7))</f>
        <v>-</v>
      </c>
      <c r="BD9" s="35" t="str">
        <f>IF($AT9 &gt;$A$13,"-",INDEX(Serie_Encadeada[#All],MATCH($AT9&amp;$AV$2,Serie_Encadeada[[#All],[Mês]],0),Análises!$AJ$7))</f>
        <v>-</v>
      </c>
      <c r="BE9" s="34" t="str">
        <f>IF($AT9 &gt;$A$13,"-",INDEX(Serie_Encadeada[#All],MATCH($AT9&amp;$AU$2,Serie_Encadeada[[#All],[Mês]],0),Análises!$AJ$8))</f>
        <v>-</v>
      </c>
      <c r="BF9" s="35" t="str">
        <f>IF($AT9 &gt;$A$13,"-",INDEX(Serie_Encadeada[#All],MATCH($AT9&amp;$AV$2,Serie_Encadeada[[#All],[Mês]],0),Análises!$AJ$8))</f>
        <v>-</v>
      </c>
    </row>
    <row r="10" spans="1:58" x14ac:dyDescent="0.3">
      <c r="B10" s="151"/>
      <c r="AE10" s="23">
        <v>8</v>
      </c>
      <c r="AF10">
        <v>2010</v>
      </c>
      <c r="AK10" t="s">
        <v>18</v>
      </c>
      <c r="AT10" s="23">
        <v>7</v>
      </c>
      <c r="AU10" s="34" t="str">
        <f>IF($AT10 &gt;$A$13,"-", INDEX(Serie_Encadeada[#All],MATCH($AT10&amp;$AU$2,Serie_Encadeada[[#All],[Mês]],0),Análises!AJ$3))</f>
        <v>-</v>
      </c>
      <c r="AV10" s="35" t="str">
        <f>IF($AT10 &gt;$A$13,"-",INDEX(Serie_Encadeada[#All],MATCH($AT10&amp;$AV$2,Serie_Encadeada[[#All],[Mês]],0),Análises!$AJ$3))</f>
        <v>-</v>
      </c>
      <c r="AW10" s="34" t="str">
        <f>IF($AT10 &gt;$A$13,"-", INDEX(Serie_Encadeada[#All],MATCH($AT10&amp;$AU$2,Serie_Encadeada[[#All],[Mês]],0),Análises!AJ$4))</f>
        <v>-</v>
      </c>
      <c r="AX10" s="35" t="str">
        <f>IF($AT10 &gt;$A$13,"-",INDEX(Serie_Encadeada[#All],MATCH($AT10&amp;$AV$2,Serie_Encadeada[[#All],[Mês]],0),Análises!$AJ$4))</f>
        <v>-</v>
      </c>
      <c r="AY10" s="34" t="str">
        <f>IF($AT10 &gt;$A$13,"-", INDEX(Serie_Encadeada[#All],MATCH($AT10&amp;$AU$2,Serie_Encadeada[[#All],[Mês]],0),Análises!AJ$5))</f>
        <v>-</v>
      </c>
      <c r="AZ10" s="35" t="str">
        <f>IF($AT10 &gt;$A$13,"-",INDEX(Serie_Encadeada[#All],MATCH($AT10&amp;$AV$2,Serie_Encadeada[[#All],[Mês]],0),Análises!$AJ$5))</f>
        <v>-</v>
      </c>
      <c r="BA10" s="34" t="str">
        <f>IF($AT10 &gt;$A$13,"-", INDEX(Serie_Encadeada[#All],MATCH($AT10&amp;$AU$2,Serie_Encadeada[[#All],[Mês]],0),Análises!AJ$6))</f>
        <v>-</v>
      </c>
      <c r="BB10" s="35" t="str">
        <f>IF($AT10 &gt;$A$13,"-",INDEX(Serie_Encadeada[#All],MATCH($AT10&amp;$AV$2,Serie_Encadeada[[#All],[Mês]],0),Análises!$AJ$6))</f>
        <v>-</v>
      </c>
      <c r="BC10" s="34" t="str">
        <f>IF($AT10 &gt;$A$13,"-", INDEX(Serie_Encadeada[#All],MATCH($AT10&amp;$AU$2,Serie_Encadeada[[#All],[Mês]],0),Análises!AJ$7))</f>
        <v>-</v>
      </c>
      <c r="BD10" s="35" t="str">
        <f>IF($AT10 &gt;$A$13,"-",INDEX(Serie_Encadeada[#All],MATCH($AT10&amp;$AV$2,Serie_Encadeada[[#All],[Mês]],0),Análises!$AJ$7))</f>
        <v>-</v>
      </c>
      <c r="BE10" s="34" t="str">
        <f>IF($AT10 &gt;$A$13,"-",INDEX(Serie_Encadeada[#All],MATCH($AT10&amp;$AU$2,Serie_Encadeada[[#All],[Mês]],0),Análises!$AJ$8))</f>
        <v>-</v>
      </c>
      <c r="BF10" s="35" t="str">
        <f>IF($AT10 &gt;$A$13,"-",INDEX(Serie_Encadeada[#All],MATCH($AT10&amp;$AV$2,Serie_Encadeada[[#All],[Mês]],0),Análises!$AJ$8))</f>
        <v>-</v>
      </c>
    </row>
    <row r="11" spans="1:58" x14ac:dyDescent="0.3">
      <c r="A11" s="186" t="s">
        <v>19</v>
      </c>
      <c r="B11" s="187"/>
      <c r="C11" s="148"/>
      <c r="AE11" s="23">
        <v>9</v>
      </c>
      <c r="AF11">
        <v>2011</v>
      </c>
      <c r="AJ11" s="27"/>
      <c r="AK11" t="s">
        <v>4</v>
      </c>
      <c r="AL11" t="s">
        <v>5</v>
      </c>
      <c r="AT11" s="23">
        <v>8</v>
      </c>
      <c r="AU11" s="34" t="str">
        <f>IF($AT11 &gt;$A$13,"-", INDEX(Serie_Encadeada[#All],MATCH($AT11&amp;$AU$2,Serie_Encadeada[[#All],[Mês]],0),Análises!AJ$3))</f>
        <v>-</v>
      </c>
      <c r="AV11" s="35" t="str">
        <f>IF($AT11 &gt;$A$13,"-",INDEX(Serie_Encadeada[#All],MATCH($AT11&amp;$AV$2,Serie_Encadeada[[#All],[Mês]],0),Análises!$AJ$3))</f>
        <v>-</v>
      </c>
      <c r="AW11" s="34" t="str">
        <f>IF($AT11 &gt;$A$13,"-", INDEX(Serie_Encadeada[#All],MATCH($AT11&amp;$AU$2,Serie_Encadeada[[#All],[Mês]],0),Análises!AJ$4))</f>
        <v>-</v>
      </c>
      <c r="AX11" s="35" t="str">
        <f>IF($AT11 &gt;$A$13,"-",INDEX(Serie_Encadeada[#All],MATCH($AT11&amp;$AV$2,Serie_Encadeada[[#All],[Mês]],0),Análises!$AJ$4))</f>
        <v>-</v>
      </c>
      <c r="AY11" s="34" t="str">
        <f>IF($AT11 &gt;$A$13,"-", INDEX(Serie_Encadeada[#All],MATCH($AT11&amp;$AU$2,Serie_Encadeada[[#All],[Mês]],0),Análises!AJ$5))</f>
        <v>-</v>
      </c>
      <c r="AZ11" s="35" t="str">
        <f>IF($AT11 &gt;$A$13,"-",INDEX(Serie_Encadeada[#All],MATCH($AT11&amp;$AV$2,Serie_Encadeada[[#All],[Mês]],0),Análises!$AJ$5))</f>
        <v>-</v>
      </c>
      <c r="BA11" s="34" t="str">
        <f>IF($AT11 &gt;$A$13,"-", INDEX(Serie_Encadeada[#All],MATCH($AT11&amp;$AU$2,Serie_Encadeada[[#All],[Mês]],0),Análises!AJ$6))</f>
        <v>-</v>
      </c>
      <c r="BB11" s="35" t="str">
        <f>IF($AT11 &gt;$A$13,"-",INDEX(Serie_Encadeada[#All],MATCH($AT11&amp;$AV$2,Serie_Encadeada[[#All],[Mês]],0),Análises!$AJ$6))</f>
        <v>-</v>
      </c>
      <c r="BC11" s="34" t="str">
        <f>IF($AT11 &gt;$A$13,"-", INDEX(Serie_Encadeada[#All],MATCH($AT11&amp;$AU$2,Serie_Encadeada[[#All],[Mês]],0),Análises!AJ$7))</f>
        <v>-</v>
      </c>
      <c r="BD11" s="35" t="str">
        <f>IF($AT11 &gt;$A$13,"-",INDEX(Serie_Encadeada[#All],MATCH($AT11&amp;$AV$2,Serie_Encadeada[[#All],[Mês]],0),Análises!$AJ$7))</f>
        <v>-</v>
      </c>
      <c r="BE11" s="34" t="str">
        <f>IF($AT11 &gt;$A$13,"-",INDEX(Serie_Encadeada[#All],MATCH($AT11&amp;$AU$2,Serie_Encadeada[[#All],[Mês]],0),Análises!$AJ$8))</f>
        <v>-</v>
      </c>
      <c r="BF11" s="35" t="str">
        <f>IF($AT11 &gt;$A$13,"-",INDEX(Serie_Encadeada[#All],MATCH($AT11&amp;$AV$2,Serie_Encadeada[[#All],[Mês]],0),Análises!$AJ$8))</f>
        <v>-</v>
      </c>
    </row>
    <row r="12" spans="1:58" x14ac:dyDescent="0.3">
      <c r="A12" s="194" t="s">
        <v>4</v>
      </c>
      <c r="B12" s="195" t="s">
        <v>5</v>
      </c>
      <c r="C12" s="148"/>
      <c r="AE12" s="23">
        <v>10</v>
      </c>
      <c r="AF12">
        <v>2012</v>
      </c>
      <c r="AJ12" t="s">
        <v>20</v>
      </c>
      <c r="AK12">
        <f>IF($A$13=1,$AE$14,$A$13-1)</f>
        <v>1</v>
      </c>
      <c r="AL12">
        <f>IF($A$13=1,$B$13-1,$B$13)</f>
        <v>2026</v>
      </c>
      <c r="AT12" s="23">
        <v>9</v>
      </c>
      <c r="AU12" s="34" t="str">
        <f>IF($AT12 &gt;$A$13,"-", INDEX(Serie_Encadeada[#All],MATCH($AT12&amp;$AU$2,Serie_Encadeada[[#All],[Mês]],0),Análises!AJ$3))</f>
        <v>-</v>
      </c>
      <c r="AV12" s="35" t="str">
        <f>IF($AT12 &gt;$A$13,"-",INDEX(Serie_Encadeada[#All],MATCH($AT12&amp;$AV$2,Serie_Encadeada[[#All],[Mês]],0),Análises!$AJ$3))</f>
        <v>-</v>
      </c>
      <c r="AW12" s="34" t="str">
        <f>IF($AT12 &gt;$A$13,"-", INDEX(Serie_Encadeada[#All],MATCH($AT12&amp;$AU$2,Serie_Encadeada[[#All],[Mês]],0),Análises!AJ$4))</f>
        <v>-</v>
      </c>
      <c r="AX12" s="35" t="str">
        <f>IF($AT12 &gt;$A$13,"-",INDEX(Serie_Encadeada[#All],MATCH($AT12&amp;$AV$2,Serie_Encadeada[[#All],[Mês]],0),Análises!$AJ$4))</f>
        <v>-</v>
      </c>
      <c r="AY12" s="34" t="str">
        <f>IF($AT12 &gt;$A$13,"-", INDEX(Serie_Encadeada[#All],MATCH($AT12&amp;$AU$2,Serie_Encadeada[[#All],[Mês]],0),Análises!AJ$5))</f>
        <v>-</v>
      </c>
      <c r="AZ12" s="35" t="str">
        <f>IF($AT12 &gt;$A$13,"-",INDEX(Serie_Encadeada[#All],MATCH($AT12&amp;$AV$2,Serie_Encadeada[[#All],[Mês]],0),Análises!$AJ$5))</f>
        <v>-</v>
      </c>
      <c r="BA12" s="34" t="str">
        <f>IF($AT12 &gt;$A$13,"-", INDEX(Serie_Encadeada[#All],MATCH($AT12&amp;$AU$2,Serie_Encadeada[[#All],[Mês]],0),Análises!AJ$6))</f>
        <v>-</v>
      </c>
      <c r="BB12" s="35" t="str">
        <f>IF($AT12 &gt;$A$13,"-",INDEX(Serie_Encadeada[#All],MATCH($AT12&amp;$AV$2,Serie_Encadeada[[#All],[Mês]],0),Análises!$AJ$6))</f>
        <v>-</v>
      </c>
      <c r="BC12" s="34" t="str">
        <f>IF($AT12 &gt;$A$13,"-", INDEX(Serie_Encadeada[#All],MATCH($AT12&amp;$AU$2,Serie_Encadeada[[#All],[Mês]],0),Análises!AJ$7))</f>
        <v>-</v>
      </c>
      <c r="BD12" s="35" t="str">
        <f>IF($AT12 &gt;$A$13,"-",INDEX(Serie_Encadeada[#All],MATCH($AT12&amp;$AV$2,Serie_Encadeada[[#All],[Mês]],0),Análises!$AJ$7))</f>
        <v>-</v>
      </c>
      <c r="BE12" s="34" t="str">
        <f>IF($AT12 &gt;$A$13,"-",INDEX(Serie_Encadeada[#All],MATCH($AT12&amp;$AU$2,Serie_Encadeada[[#All],[Mês]],0),Análises!$AJ$8))</f>
        <v>-</v>
      </c>
      <c r="BF12" s="35" t="str">
        <f>IF($AT12 &gt;$A$13,"-",INDEX(Serie_Encadeada[#All],MATCH($AT12&amp;$AV$2,Serie_Encadeada[[#All],[Mês]],0),Análises!$AJ$8))</f>
        <v>-</v>
      </c>
    </row>
    <row r="13" spans="1:58" ht="18" customHeight="1" x14ac:dyDescent="0.3">
      <c r="A13" s="149">
        <v>2</v>
      </c>
      <c r="B13" s="150">
        <v>2026</v>
      </c>
      <c r="C13" s="148"/>
      <c r="D13" s="193" t="s">
        <v>21</v>
      </c>
      <c r="E13" s="193"/>
      <c r="F13" s="193"/>
      <c r="G13" s="193"/>
      <c r="H13" s="193"/>
      <c r="I13" s="193"/>
      <c r="K13" s="192" t="s">
        <v>22</v>
      </c>
      <c r="L13" s="192"/>
      <c r="M13" s="192"/>
      <c r="N13" s="192"/>
      <c r="P13" s="192" t="s">
        <v>23</v>
      </c>
      <c r="Q13" s="192"/>
      <c r="R13" s="192"/>
      <c r="S13" s="192"/>
      <c r="AE13" s="23">
        <v>11</v>
      </c>
      <c r="AF13">
        <v>2013</v>
      </c>
      <c r="AJ13" t="s">
        <v>24</v>
      </c>
      <c r="AK13">
        <f>A13</f>
        <v>2</v>
      </c>
      <c r="AL13">
        <f>IF($AK$13=1, AL12, AL12-1)</f>
        <v>2025</v>
      </c>
      <c r="AT13" s="23">
        <v>10</v>
      </c>
      <c r="AU13" s="34" t="str">
        <f>IF($AT13 &gt;$A$13,"-", INDEX(Serie_Encadeada[#All],MATCH($AT13&amp;$AU$2,Serie_Encadeada[[#All],[Mês]],0),Análises!AJ$3))</f>
        <v>-</v>
      </c>
      <c r="AV13" s="35" t="str">
        <f>IF($AT13 &gt;$A$13,"-",INDEX(Serie_Encadeada[#All],MATCH($AT13&amp;$AV$2,Serie_Encadeada[[#All],[Mês]],0),Análises!$AJ$3))</f>
        <v>-</v>
      </c>
      <c r="AW13" s="34" t="str">
        <f>IF($AT13 &gt;$A$13,"-", INDEX(Serie_Encadeada[#All],MATCH($AT13&amp;$AU$2,Serie_Encadeada[[#All],[Mês]],0),Análises!AJ$4))</f>
        <v>-</v>
      </c>
      <c r="AX13" s="35" t="str">
        <f>IF($AT13 &gt;$A$13,"-",INDEX(Serie_Encadeada[#All],MATCH($AT13&amp;$AV$2,Serie_Encadeada[[#All],[Mês]],0),Análises!$AJ$4))</f>
        <v>-</v>
      </c>
      <c r="AY13" s="34" t="str">
        <f>IF($AT13 &gt;$A$13,"-", INDEX(Serie_Encadeada[#All],MATCH($AT13&amp;$AU$2,Serie_Encadeada[[#All],[Mês]],0),Análises!AJ$5))</f>
        <v>-</v>
      </c>
      <c r="AZ13" s="35" t="str">
        <f>IF($AT13 &gt;$A$13,"-",INDEX(Serie_Encadeada[#All],MATCH($AT13&amp;$AV$2,Serie_Encadeada[[#All],[Mês]],0),Análises!$AJ$5))</f>
        <v>-</v>
      </c>
      <c r="BA13" s="34" t="str">
        <f>IF($AT13 &gt;$A$13,"-", INDEX(Serie_Encadeada[#All],MATCH($AT13&amp;$AU$2,Serie_Encadeada[[#All],[Mês]],0),Análises!AJ$6))</f>
        <v>-</v>
      </c>
      <c r="BB13" s="35" t="str">
        <f>IF($AT13 &gt;$A$13,"-",INDEX(Serie_Encadeada[#All],MATCH($AT13&amp;$AV$2,Serie_Encadeada[[#All],[Mês]],0),Análises!$AJ$6))</f>
        <v>-</v>
      </c>
      <c r="BC13" s="34" t="str">
        <f>IF($AT13 &gt;$A$13,"-", INDEX(Serie_Encadeada[#All],MATCH($AT13&amp;$AU$2,Serie_Encadeada[[#All],[Mês]],0),Análises!AJ$7))</f>
        <v>-</v>
      </c>
      <c r="BD13" s="35" t="str">
        <f>IF($AT13 &gt;$A$13,"-",INDEX(Serie_Encadeada[#All],MATCH($AT13&amp;$AV$2,Serie_Encadeada[[#All],[Mês]],0),Análises!$AJ$7))</f>
        <v>-</v>
      </c>
      <c r="BE13" s="34" t="str">
        <f>IF($AT13 &gt;$A$13,"-",INDEX(Serie_Encadeada[#All],MATCH($AT13&amp;$AU$2,Serie_Encadeada[[#All],[Mês]],0),Análises!$AJ$8))</f>
        <v>-</v>
      </c>
      <c r="BF13" s="35" t="str">
        <f>IF($AT13 &gt;$A$13,"-",INDEX(Serie_Encadeada[#All],MATCH($AT13&amp;$AV$2,Serie_Encadeada[[#All],[Mês]],0),Análises!$AJ$8))</f>
        <v>-</v>
      </c>
    </row>
    <row r="14" spans="1:58" ht="12" customHeight="1" x14ac:dyDescent="0.3">
      <c r="AE14" s="23">
        <v>12</v>
      </c>
      <c r="AF14">
        <v>2014</v>
      </c>
      <c r="AJ14" t="s">
        <v>8</v>
      </c>
      <c r="AK14">
        <v>1</v>
      </c>
      <c r="AT14" s="23">
        <v>11</v>
      </c>
      <c r="AU14" s="34" t="str">
        <f>IF($AT14 &gt;$A$13,"-", INDEX(Serie_Encadeada[#All],MATCH($AT14&amp;$AU$2,Serie_Encadeada[[#All],[Mês]],0),Análises!AJ$3))</f>
        <v>-</v>
      </c>
      <c r="AV14" s="35" t="str">
        <f>IF($AT14 &gt;$A$13,"-",INDEX(Serie_Encadeada[#All],MATCH($AT14&amp;$AV$2,Serie_Encadeada[[#All],[Mês]],0),Análises!$AJ$3))</f>
        <v>-</v>
      </c>
      <c r="AW14" s="34" t="str">
        <f>IF($AT14 &gt;$A$13,"-", INDEX(Serie_Encadeada[#All],MATCH($AT14&amp;$AU$2,Serie_Encadeada[[#All],[Mês]],0),Análises!AJ$4))</f>
        <v>-</v>
      </c>
      <c r="AX14" s="35" t="str">
        <f>IF($AT14 &gt;$A$13,"-",INDEX(Serie_Encadeada[#All],MATCH($AT14&amp;$AV$2,Serie_Encadeada[[#All],[Mês]],0),Análises!$AJ$4))</f>
        <v>-</v>
      </c>
      <c r="AY14" s="34" t="str">
        <f>IF($AT14 &gt;$A$13,"-", INDEX(Serie_Encadeada[#All],MATCH($AT14&amp;$AU$2,Serie_Encadeada[[#All],[Mês]],0),Análises!AJ$5))</f>
        <v>-</v>
      </c>
      <c r="AZ14" s="35" t="str">
        <f>IF($AT14 &gt;$A$13,"-",INDEX(Serie_Encadeada[#All],MATCH($AT14&amp;$AV$2,Serie_Encadeada[[#All],[Mês]],0),Análises!$AJ$5))</f>
        <v>-</v>
      </c>
      <c r="BA14" s="34" t="str">
        <f>IF($AT14 &gt;$A$13,"-", INDEX(Serie_Encadeada[#All],MATCH($AT14&amp;$AU$2,Serie_Encadeada[[#All],[Mês]],0),Análises!AJ$6))</f>
        <v>-</v>
      </c>
      <c r="BB14" s="35" t="str">
        <f>IF($AT14 &gt;$A$13,"-",INDEX(Serie_Encadeada[#All],MATCH($AT14&amp;$AV$2,Serie_Encadeada[[#All],[Mês]],0),Análises!$AJ$6))</f>
        <v>-</v>
      </c>
      <c r="BC14" s="34" t="str">
        <f>IF($AT14 &gt;$A$13,"-", INDEX(Serie_Encadeada[#All],MATCH($AT14&amp;$AU$2,Serie_Encadeada[[#All],[Mês]],0),Análises!AJ$7))</f>
        <v>-</v>
      </c>
      <c r="BD14" s="35" t="str">
        <f>IF($AT14 &gt;$A$13,"-",INDEX(Serie_Encadeada[#All],MATCH($AT14&amp;$AV$2,Serie_Encadeada[[#All],[Mês]],0),Análises!$AJ$7))</f>
        <v>-</v>
      </c>
      <c r="BE14" s="34" t="str">
        <f>IF($AT14 &gt;$A$13,"-",INDEX(Serie_Encadeada[#All],MATCH($AT14&amp;$AU$2,Serie_Encadeada[[#All],[Mês]],0),Análises!$AJ$8))</f>
        <v>-</v>
      </c>
      <c r="BF14" s="35" t="str">
        <f>IF($AT14 &gt;$A$13,"-",INDEX(Serie_Encadeada[#All],MATCH($AT14&amp;$AV$2,Serie_Encadeada[[#All],[Mês]],0),Análises!$AJ$8))</f>
        <v>-</v>
      </c>
    </row>
    <row r="15" spans="1:58" ht="18" customHeight="1" x14ac:dyDescent="0.3">
      <c r="A15" s="163"/>
      <c r="B15" s="163"/>
      <c r="C15" s="163"/>
      <c r="D15" s="164" t="s">
        <v>25</v>
      </c>
      <c r="F15" s="162" t="str">
        <f>A13&amp;"/"&amp;B13</f>
        <v>2/2026</v>
      </c>
      <c r="G15" s="162" t="str">
        <f>F15</f>
        <v>2/2026</v>
      </c>
      <c r="H15" s="162" t="s">
        <v>8</v>
      </c>
      <c r="I15" s="162" t="s">
        <v>8</v>
      </c>
      <c r="K15" s="119" t="str">
        <f>F15</f>
        <v>2/2026</v>
      </c>
      <c r="L15" s="119" t="str">
        <f>G15</f>
        <v>2/2026</v>
      </c>
      <c r="M15" s="119" t="s">
        <v>8</v>
      </c>
      <c r="N15" s="119" t="s">
        <v>8</v>
      </c>
      <c r="P15" s="119" t="str">
        <f>F15</f>
        <v>2/2026</v>
      </c>
      <c r="Q15" s="119" t="str">
        <f>G15</f>
        <v>2/2026</v>
      </c>
      <c r="R15" s="119" t="s">
        <v>8</v>
      </c>
      <c r="S15" s="119" t="s">
        <v>8</v>
      </c>
      <c r="AF15">
        <v>2015</v>
      </c>
      <c r="AT15" s="23">
        <v>12</v>
      </c>
      <c r="AU15" s="34" t="str">
        <f>IF($AT15 &gt;$A$13,"-", INDEX(Serie_Encadeada[#All],MATCH($AT15&amp;$AU$2,Serie_Encadeada[[#All],[Mês]],0),Análises!AJ$3))</f>
        <v>-</v>
      </c>
      <c r="AV15" s="35" t="str">
        <f>IF($AT15 &gt;$A$13,"-",INDEX(Serie_Encadeada[#All],MATCH($AT15&amp;$AV$2,Serie_Encadeada[[#All],[Mês]],0),Análises!$AJ$3))</f>
        <v>-</v>
      </c>
      <c r="AW15" s="34" t="str">
        <f>IF($AT15 &gt;$A$13,"-", INDEX(Serie_Encadeada[#All],MATCH($AT15&amp;$AU$2,Serie_Encadeada[[#All],[Mês]],0),Análises!AJ$4))</f>
        <v>-</v>
      </c>
      <c r="AX15" s="35" t="str">
        <f>IF($AT15 &gt;$A$13,"-",INDEX(Serie_Encadeada[#All],MATCH($AT15&amp;$AV$2,Serie_Encadeada[[#All],[Mês]],0),Análises!$AJ$4))</f>
        <v>-</v>
      </c>
      <c r="AY15" s="34" t="str">
        <f>IF($AT15 &gt;$A$13,"-", INDEX(Serie_Encadeada[#All],MATCH($AT15&amp;$AU$2,Serie_Encadeada[[#All],[Mês]],0),Análises!AJ$5))</f>
        <v>-</v>
      </c>
      <c r="AZ15" s="35" t="str">
        <f>IF($AT15 &gt;$A$13,"-",INDEX(Serie_Encadeada[#All],MATCH($AT15&amp;$AV$2,Serie_Encadeada[[#All],[Mês]],0),Análises!$AJ$5))</f>
        <v>-</v>
      </c>
      <c r="BA15" s="34" t="str">
        <f>IF($AT15 &gt;$A$13,"-", INDEX(Serie_Encadeada[#All],MATCH($AT15&amp;$AU$2,Serie_Encadeada[[#All],[Mês]],0),Análises!AJ$6))</f>
        <v>-</v>
      </c>
      <c r="BB15" s="35" t="str">
        <f>IF($AT15 &gt;$A$13,"-",INDEX(Serie_Encadeada[#All],MATCH($AT15&amp;$AV$2,Serie_Encadeada[[#All],[Mês]],0),Análises!$AJ$6))</f>
        <v>-</v>
      </c>
      <c r="BC15" s="34" t="str">
        <f>IF($AT15 &gt;$A$13,"-", INDEX(Serie_Encadeada[#All],MATCH($AT15&amp;$AU$2,Serie_Encadeada[[#All],[Mês]],0),Análises!AJ$7))</f>
        <v>-</v>
      </c>
      <c r="BD15" s="35" t="str">
        <f>IF($AT15 &gt;$A$13,"-",INDEX(Serie_Encadeada[#All],MATCH($AT15&amp;$AV$2,Serie_Encadeada[[#All],[Mês]],0),Análises!$AJ$7))</f>
        <v>-</v>
      </c>
      <c r="BE15" s="34" t="str">
        <f>IF($AT15 &gt;$A$13,"-",INDEX(Serie_Encadeada[#All],MATCH($AT15&amp;$AU$2,Serie_Encadeada[[#All],[Mês]],0),Análises!$AJ$8))</f>
        <v>-</v>
      </c>
      <c r="BF15" s="35" t="str">
        <f>IF($AT15 &gt;$A$13,"-",INDEX(Serie_Encadeada[#All],MATCH($AT15&amp;$AV$2,Serie_Encadeada[[#All],[Mês]],0),Análises!$AJ$8))</f>
        <v>-</v>
      </c>
    </row>
    <row r="16" spans="1:58" ht="18" customHeight="1" x14ac:dyDescent="0.3">
      <c r="A16" s="163"/>
      <c r="B16" s="163"/>
      <c r="C16" s="163"/>
      <c r="D16" s="165" t="s">
        <v>26</v>
      </c>
      <c r="F16" s="166" t="str">
        <f>IFERROR(AK12&amp;"/"&amp;AL12,"-")</f>
        <v>1/2026</v>
      </c>
      <c r="G16" s="162" t="str">
        <f>IFERROR(A13&amp;"/"&amp;(B13-1),"-")</f>
        <v>2/2025</v>
      </c>
      <c r="H16" s="162" t="s">
        <v>27</v>
      </c>
      <c r="I16" s="162" t="s">
        <v>9</v>
      </c>
      <c r="K16" s="119" t="str">
        <f>F16</f>
        <v>1/2026</v>
      </c>
      <c r="L16" s="119" t="str">
        <f>G16</f>
        <v>2/2025</v>
      </c>
      <c r="M16" s="119" t="s">
        <v>27</v>
      </c>
      <c r="N16" s="119" t="s">
        <v>9</v>
      </c>
      <c r="P16" s="119" t="str">
        <f>F16</f>
        <v>1/2026</v>
      </c>
      <c r="Q16" s="119" t="str">
        <f>G16</f>
        <v>2/2025</v>
      </c>
      <c r="R16" s="119" t="s">
        <v>27</v>
      </c>
      <c r="S16" s="119" t="s">
        <v>9</v>
      </c>
      <c r="AF16">
        <v>2016</v>
      </c>
      <c r="AK16" t="s">
        <v>9</v>
      </c>
      <c r="AT16" s="22" t="s">
        <v>28</v>
      </c>
      <c r="AU16" s="36">
        <f t="shared" ref="AU16:BF16" si="0">AVERAGE(AU4:AU15)</f>
        <v>99.814999999999998</v>
      </c>
      <c r="AV16" s="37">
        <f t="shared" si="0"/>
        <v>103.49000000000001</v>
      </c>
      <c r="AW16" s="36">
        <f t="shared" si="0"/>
        <v>102.22</v>
      </c>
      <c r="AX16" s="37">
        <f t="shared" si="0"/>
        <v>102.88500000000001</v>
      </c>
      <c r="AY16" s="36">
        <f t="shared" si="0"/>
        <v>121.33</v>
      </c>
      <c r="AZ16" s="37">
        <f t="shared" si="0"/>
        <v>120.14</v>
      </c>
      <c r="BA16" s="36">
        <f t="shared" si="0"/>
        <v>151.27499999999998</v>
      </c>
      <c r="BB16" s="37">
        <f t="shared" si="0"/>
        <v>143.595</v>
      </c>
      <c r="BC16" s="36">
        <f t="shared" si="0"/>
        <v>124.675</v>
      </c>
      <c r="BD16" s="37">
        <f t="shared" si="0"/>
        <v>119.52000000000001</v>
      </c>
      <c r="BE16" s="36">
        <f t="shared" si="0"/>
        <v>79.61</v>
      </c>
      <c r="BF16" s="37">
        <f t="shared" si="0"/>
        <v>79.22</v>
      </c>
    </row>
    <row r="17" spans="1:58" ht="18" customHeight="1" x14ac:dyDescent="0.3">
      <c r="A17" s="153"/>
      <c r="B17" s="157"/>
      <c r="C17" s="157"/>
      <c r="D17" s="155">
        <f>IFERROR(IF(AL3=TRUE,((INDEX(Serie_dessazonalizada[#All],MATCH(Análises!$A$13&amp;Análises!$B$13,Serie_dessazonalizada[[#All],[Mês]],0),$AJ$3)/INDEX(Serie_dessazonalizada[#All],MATCH(Análises!$AK$12&amp;Análises!$AL$12,Serie_dessazonalizada[[#All],[Mês]],0),$AJ$3))-1)*100,"-"),"-")</f>
        <v>2.1092048516957229</v>
      </c>
      <c r="F17" s="100">
        <f>IFERROR(IF(AL3=TRUE,((INDEX(Serie_Encadeada[#All],MATCH(Análises!$A$13&amp;Análises!$B$13,Serie_Encadeada[[#All],[Mês]],0),$AJ3)/INDEX(Serie_Encadeada[#All],MATCH(Análises!$AK$12&amp;Análises!$AL$12,Serie_Encadeada[[#All],[Mês]],0),$AJ3))-1)*100,"-"),"-")</f>
        <v>2.7112103980503566</v>
      </c>
      <c r="G17" s="100">
        <f>IFERROR(IF($AL3=TRUE,((INDEX(Serie_Encadeada[#All],MATCH(Análises!$A$13&amp;Análises!$B$13,Serie_Encadeada[[#All],[Mês]],0),$AJ3)/INDEX(Serie_Encadeada[#All],MATCH(Análises!$AK$13&amp;Análises!$AL$13,Serie_Encadeada[[#All],[Mês]],0),$AJ3))-1)*100,"-"),"-")</f>
        <v>-3.950242142246696</v>
      </c>
      <c r="H17" s="100">
        <f>IFERROR(IF(AL3=TRUE,AM3,"-"),"-")</f>
        <v>-3.5510677360131471</v>
      </c>
      <c r="I17" s="99">
        <f>IFERROR(IF(AL3=TRUE,AN3,"-"),"-")</f>
        <v>0.60703445813248269</v>
      </c>
      <c r="J17" s="152"/>
      <c r="K17" s="99">
        <f>IFERROR(IF($AL$3=TRUE,((INDEX(Indice_faturamento[#All],MATCH(Análises!$A$13&amp;Análises!$B$13,Indice_faturamento[[#All],[Mês]],0),4)/INDEX(Indice_faturamento[#All],MATCH(Análises!$AK$12&amp;Análises!$AL$12,Indice_faturamento[[#All],[Mês]],0),4))-1)*100,"-"),"-")</f>
        <v>-10.151420123644838</v>
      </c>
      <c r="L17" s="99">
        <f>IFERROR(IF($AL$3=TRUE,((INDEX(Indice_faturamento[#All],MATCH(Análises!$A$13&amp;Análises!$B$13,Indice_faturamento[[#All],[Mês]],0),4)/INDEX(Indice_faturamento[#All],MATCH(Análises!$AK$13&amp;Análises!$AL$13,Indice_faturamento[[#All],[Mês]],0),4))-1)*100,"-"),"-")</f>
        <v>28.20250575300436</v>
      </c>
      <c r="M17" s="99">
        <f>IFERROR(IF(AL3=TRUE,AO3,"-"),"-")</f>
        <v>24.51665981077744</v>
      </c>
      <c r="N17" s="99">
        <f>IFERROR(IF(AL3=TRUE,AP3,"-"),"-")</f>
        <v>12.805803514007131</v>
      </c>
      <c r="O17" s="96"/>
      <c r="P17" s="99">
        <f>IFERROR(IF($AL$3=TRUE,((INDEX(Indice_faturamento[#All],MATCH(Análises!$A$13&amp;Análises!$B$13,Indice_faturamento[[#All],[Mês]],0),5)/INDEX(Indice_faturamento[#All],MATCH(Análises!$AK$12&amp;Análises!$AL$12,Indice_faturamento[[#All],[Mês]],0),5))-1)*100,"-"),"-")</f>
        <v>4.3922053819981599</v>
      </c>
      <c r="Q17" s="99">
        <f>IFERROR(IF($AL$3=TRUE,((INDEX(Indice_faturamento[#All],MATCH(Análises!$A$13&amp;Análises!$B$13,Indice_faturamento[[#All],[Mês]],0),5)/INDEX(Indice_faturamento[#All],MATCH(Análises!$AK$13&amp;Análises!$AL$13,Indice_faturamento[[#All],[Mês]],0),5))-1)*100,"-"),"-")</f>
        <v>-6.57870455803653</v>
      </c>
      <c r="R17" s="99">
        <f>IFERROR(IF(AL3=TRUE,AQ3,"-"),"-")</f>
        <v>-6.1141368695240228</v>
      </c>
      <c r="S17" s="99">
        <f>IFERROR(IF(AL3=TRUE,AR3,"-"),"-")</f>
        <v>-0.51936946724328026</v>
      </c>
      <c r="AF17">
        <v>2017</v>
      </c>
      <c r="AK17" s="25" t="s">
        <v>29</v>
      </c>
      <c r="AL17" s="25" t="s">
        <v>30</v>
      </c>
      <c r="AM17" s="39" t="s">
        <v>10</v>
      </c>
      <c r="AN17" s="26" t="s">
        <v>12</v>
      </c>
      <c r="AO17" s="26" t="s">
        <v>13</v>
      </c>
      <c r="AP17" s="26" t="s">
        <v>14</v>
      </c>
      <c r="AQ17" s="26" t="s">
        <v>15</v>
      </c>
      <c r="AR17" s="26" t="s">
        <v>16</v>
      </c>
    </row>
    <row r="18" spans="1:58" ht="18" customHeight="1" x14ac:dyDescent="0.3">
      <c r="A18" s="153"/>
      <c r="B18" s="157"/>
      <c r="C18" s="157"/>
      <c r="D18" s="155">
        <f>IFERROR(IF(AL5=TRUE,((INDEX(Serie_dessazonalizada[#All],MATCH(Análises!$A$13&amp;Análises!$B$13,Serie_dessazonalizada[[#All],[Mês]],0),$AJ$5)/INDEX(Serie_dessazonalizada[#All],MATCH(Análises!$AK$12&amp;Análises!$AL$12,Serie_dessazonalizada[[#All],[Mês]],0),$AJ$5))-1)*100,"-"),"-")</f>
        <v>-0.32598557151766183</v>
      </c>
      <c r="F18" s="100">
        <f>IFERROR(IF(AL5=TRUE,((INDEX(Serie_Encadeada[#All],MATCH(Análises!$A$13&amp;Análises!$B$13,Serie_Encadeada[[#All],[Mês]],0),$AJ5)/INDEX(Serie_Encadeada[#All],MATCH(Análises!$AK$12&amp;Análises!$AL$12,Serie_Encadeada[[#All],[Mês]],0),$AJ5))-1)*100,"-"),"-")</f>
        <v>-8.2385895534675679E-2</v>
      </c>
      <c r="G18" s="100">
        <f>IFERROR(IF($AL5=TRUE,((INDEX(Serie_Encadeada[#All],MATCH(Análises!$A$13&amp;Análises!$B$13,Serie_Encadeada[[#All],[Mês]],0),$AJ5)/INDEX(Serie_Encadeada[#All],MATCH(Análises!$AK$13&amp;Análises!$AL$13,Serie_Encadeada[[#All],[Mês]],0),$AJ5))-1)*100,"-"),"-")</f>
        <v>0.62225172156309405</v>
      </c>
      <c r="H18" s="100">
        <f>IFERROR(IF(AL5=TRUE,AM5,"-"),"-")</f>
        <v>0.99051107041785436</v>
      </c>
      <c r="I18" s="99">
        <f>IFERROR(IF(AL5=TRUE,AN5,"-"),"-")</f>
        <v>1.3174852211918164</v>
      </c>
      <c r="J18" s="152"/>
      <c r="K18" s="99">
        <f>IFERROR(IF($AL$5=TRUE,((INDEX(Indice_Emprego[#All],MATCH(Análises!$A$13&amp;Análises!$B$13,Indice_Emprego[[#All],[Mês]],0),4)/INDEX(Indice_Emprego[#All],MATCH(Análises!$AK$12&amp;Análises!$AL$12,Indice_Emprego[[#All],[Mês]],0),4))-1)*100,"-"),"-")</f>
        <v>-3.7788663400979638</v>
      </c>
      <c r="L18" s="99">
        <f>IFERROR(IF($AL$5=TRUE,((INDEX(Indice_Emprego[#All],MATCH(Análises!$A$13&amp;Análises!$B$13,Indice_Emprego[[#All],[Mês]],0),4)/INDEX(Indice_Emprego[#All],MATCH(Análises!$AK$13&amp;Análises!$AL$13,Indice_Emprego[[#All],[Mês]],0),4))-1)*100,"-"),"-")</f>
        <v>-2.2869694424704434</v>
      </c>
      <c r="M18" s="99">
        <f>IFERROR(IF(AL5=TRUE,AO5,"-"),"-")</f>
        <v>-0.70821529745042078</v>
      </c>
      <c r="N18" s="99">
        <f>IFERROR(IF(AL5=TRUE,AP5,"-"),"-")</f>
        <v>0.57757601602101971</v>
      </c>
      <c r="O18" s="96"/>
      <c r="P18" s="99">
        <f>IFERROR(IF($AL$5=TRUE,((INDEX(Indice_Emprego[#All],MATCH(Análises!$A$13&amp;Análises!$B$13,Indice_Emprego[[#All],[Mês]],0),5)/INDEX(Indice_Emprego[#All],MATCH(Análises!$AK$12&amp;Análises!$AL$12,Indice_Emprego[[#All],[Mês]],0),5))-1)*100,"-"),"-")</f>
        <v>0.20971395017197469</v>
      </c>
      <c r="Q18" s="99">
        <f>IFERROR(IF($AL$5=TRUE,((INDEX(Indice_Emprego[#All],MATCH(Análises!$A$13&amp;Análises!$B$13,Indice_Emprego[[#All],[Mês]],0),5)/INDEX(Indice_Emprego[#All],MATCH(Análises!$AK$13&amp;Análises!$AL$13,Indice_Emprego[[#All],[Mês]],0),5))-1)*100,"-"),"-")</f>
        <v>0.82714382174204903</v>
      </c>
      <c r="R18" s="99">
        <f>IFERROR(IF(AL5=TRUE,AQ5,"-"),"-")</f>
        <v>1.1013682382344125</v>
      </c>
      <c r="S18" s="99">
        <f>IFERROR(IF(AL5=TRUE,AR5,"-"),"-")</f>
        <v>1.3705761126125537</v>
      </c>
      <c r="AF18">
        <v>2018</v>
      </c>
      <c r="AK18" s="25">
        <f t="shared" ref="AK18:AK40" si="1">AK19-1</f>
        <v>256</v>
      </c>
      <c r="AL18" s="25">
        <v>1</v>
      </c>
      <c r="AM18" s="40">
        <f>INDEX(Serie_Encadeada[#All],$AK18,$AJ$3)</f>
        <v>110.99</v>
      </c>
      <c r="AN18" s="40">
        <f>INDEX(Serie_Encadeada[#All],$AK18,$AJ$4)</f>
        <v>103.73</v>
      </c>
      <c r="AO18" s="40">
        <f>INDEX(Serie_Encadeada[#All],$AK18,$AJ$5)</f>
        <v>118.45</v>
      </c>
      <c r="AP18" s="40">
        <f>INDEX(Serie_Encadeada[#All],$AK18,$AJ$6)</f>
        <v>137.97</v>
      </c>
      <c r="AQ18" s="40">
        <f>INDEX(Serie_Encadeada[#All],$AK18,$AJ$7)</f>
        <v>116.47</v>
      </c>
      <c r="AR18" s="40">
        <f>INDEX(Serie_Encadeada[#All],$AK18,$AJ$8)</f>
        <v>80.63</v>
      </c>
      <c r="AU18" s="22" t="s">
        <v>2</v>
      </c>
    </row>
    <row r="19" spans="1:58" ht="18" customHeight="1" x14ac:dyDescent="0.3">
      <c r="A19" s="153"/>
      <c r="B19" s="157"/>
      <c r="C19" s="157"/>
      <c r="D19" s="155">
        <f>IFERROR(IF(AL4=TRUE,((INDEX(Serie_dessazonalizada[#All],MATCH(Análises!$A$13&amp;Análises!$B$13,Serie_dessazonalizada[[#All],[Mês]],0),$AJ$4)/INDEX(Serie_dessazonalizada[#All],MATCH(Análises!$AK$12&amp;Análises!$AL$12,Serie_dessazonalizada[[#All],[Mês]],0),$AJ$4))-1)*100,"-"),"-")</f>
        <v>0.74766069454725859</v>
      </c>
      <c r="F19" s="100">
        <f>IFERROR(IF(AL4=TRUE,((INDEX(Serie_Encadeada[#All],MATCH(Análises!$A$13&amp;Análises!$B$13,Serie_Encadeada[[#All],[Mês]],0),$AJ4)/INDEX(Serie_Encadeada[#All],MATCH(Análises!$AK$12&amp;Análises!$AL$12,Serie_Encadeada[[#All],[Mês]],0),$AJ4))-1)*100,"-"),"-")</f>
        <v>2.0357742859966388</v>
      </c>
      <c r="G19" s="100">
        <f>IFERROR(IF($AL4=TRUE,((INDEX(Serie_Encadeada[#All],MATCH(Análises!$A$13&amp;Análises!$B$13,Serie_Encadeada[[#All],[Mês]],0),$AJ4)/INDEX(Serie_Encadeada[#All],MATCH(Análises!$AK$13&amp;Análises!$AL$13,Serie_Encadeada[[#All],[Mês]],0),$AJ4))-1)*100,"-"),"-")</f>
        <v>-1.1299435028248705</v>
      </c>
      <c r="H19" s="99">
        <f>IFERROR(IF(AL4=TRUE,AM4,"-"),"-")</f>
        <v>-0.64635272391505572</v>
      </c>
      <c r="I19" s="99">
        <f>IFERROR(IF(AL4=TRUE,AN4,"-"),"-")</f>
        <v>0.64859286309690845</v>
      </c>
      <c r="J19" s="152"/>
      <c r="K19" s="99">
        <f>IFERROR(IF($AL$4=TRUE,((INDEX(Indice_Horas[#All],MATCH(Análises!$A$13&amp;Análises!$B$13,Indice_Horas[[#All],[Mês]],0),4)/INDEX(Indice_Horas[#All],MATCH(Análises!$AK$12&amp;Análises!$AL$12,Indice_Horas[[#All],[Mês]],0),4))-1)*100,"-"),"-")</f>
        <v>-4.4733308922250803</v>
      </c>
      <c r="L19" s="99">
        <f>IFERROR(IF($AL$4=TRUE,((INDEX(Indice_Horas[#All],MATCH(Análises!$A$13&amp;Análises!$B$13,Indice_Horas[[#All],[Mês]],0),4)/INDEX(Indice_Horas[#All],MATCH(Análises!$AK$13&amp;Análises!$AL$13,Indice_Horas[[#All],[Mês]],0),4))-1)*100,"-"),"-")</f>
        <v>-0.67263151215178896</v>
      </c>
      <c r="M19" s="99">
        <f>IFERROR(IF(AL4=TRUE,AO4,"-"),"-")</f>
        <v>0.73573337525545401</v>
      </c>
      <c r="N19" s="99">
        <f>IFERROR(IF(AL4=TRUE,AP4,"-"),"-")</f>
        <v>2.1406536275231591</v>
      </c>
      <c r="O19" s="96"/>
      <c r="P19" s="99">
        <f>IFERROR(IF($AL$4=TRUE,((INDEX(Indice_Horas[#All],MATCH(Análises!$A$13&amp;Análises!$B$13,Indice_Horas[[#All],[Mês]],0),5)/INDEX(Indice_Horas[#All],MATCH(Análises!$AK$12&amp;Análises!$AL$12,Indice_Horas[[#All],[Mês]],0),5))-1)*100,"-"),"-")</f>
        <v>2.7007599096323887</v>
      </c>
      <c r="Q19" s="99">
        <f>IFERROR(IF($AL$4=TRUE,((INDEX(Indice_Horas[#All],MATCH(Análises!$A$13&amp;Análises!$B$13,Indice_Horas[[#All],[Mês]],0),5)/INDEX(Indice_Horas[#All],MATCH(Análises!$AK$13&amp;Análises!$AL$13,Indice_Horas[[#All],[Mês]],0),5))-1)*100,"-"),"-")</f>
        <v>-1.1758893280632399</v>
      </c>
      <c r="R19" s="99">
        <f>IFERROR(IF(AL4=TRUE,AQ4,"-"),"-")</f>
        <v>-0.77912938574444812</v>
      </c>
      <c r="S19" s="99">
        <f>IFERROR(IF(AL4=TRUE,AR4,"-"),"-")</f>
        <v>0.50667366280785497</v>
      </c>
      <c r="AF19">
        <v>2019</v>
      </c>
      <c r="AK19" s="25">
        <f t="shared" si="1"/>
        <v>257</v>
      </c>
      <c r="AL19" s="25">
        <v>2</v>
      </c>
      <c r="AM19" s="40">
        <f>INDEX(Serie_Encadeada[#All],$AK19,$AJ$3)</f>
        <v>117.01</v>
      </c>
      <c r="AN19" s="40">
        <f>INDEX(Serie_Encadeada[#All],$AK19,$AJ$4)</f>
        <v>105.44</v>
      </c>
      <c r="AO19" s="40">
        <f>INDEX(Serie_Encadeada[#All],$AK19,$AJ$5)</f>
        <v>118.66</v>
      </c>
      <c r="AP19" s="40">
        <f>INDEX(Serie_Encadeada[#All],$AK19,$AJ$6)</f>
        <v>134.65</v>
      </c>
      <c r="AQ19" s="40">
        <f>INDEX(Serie_Encadeada[#All],$AK19,$AJ$7)</f>
        <v>113.47</v>
      </c>
      <c r="AR19" s="40">
        <f>INDEX(Serie_Encadeada[#All],$AK19,$AJ$8)</f>
        <v>81.69</v>
      </c>
      <c r="AU19" s="122">
        <f>$B$13</f>
        <v>2026</v>
      </c>
      <c r="AV19" s="122">
        <f>$AL$13</f>
        <v>2025</v>
      </c>
      <c r="AW19" s="122">
        <f>$B$13</f>
        <v>2026</v>
      </c>
      <c r="AX19" s="122">
        <f>$AL$13</f>
        <v>2025</v>
      </c>
      <c r="AY19" s="122">
        <f>$B$13</f>
        <v>2026</v>
      </c>
      <c r="AZ19" s="122">
        <f>$AL$13</f>
        <v>2025</v>
      </c>
      <c r="BA19" s="122">
        <f>$B$13</f>
        <v>2026</v>
      </c>
      <c r="BB19" s="122">
        <f>$AL$13</f>
        <v>2025</v>
      </c>
      <c r="BC19" s="122">
        <f>$B$13</f>
        <v>2026</v>
      </c>
      <c r="BD19" s="122">
        <f>$AL$13</f>
        <v>2025</v>
      </c>
      <c r="BE19" s="122">
        <f>$B$13</f>
        <v>2026</v>
      </c>
      <c r="BF19" s="122">
        <f>$AL$13</f>
        <v>2025</v>
      </c>
    </row>
    <row r="20" spans="1:58" ht="18" customHeight="1" x14ac:dyDescent="0.3">
      <c r="A20" s="153"/>
      <c r="B20" s="157"/>
      <c r="C20" s="157"/>
      <c r="D20" s="155">
        <f>IFERROR(IF(AL6=TRUE,((INDEX(Serie_dessazonalizada[#All],MATCH(Análises!$A$13&amp;Análises!$B$13,Serie_dessazonalizada[[#All],[Mês]],0),$AJ$6)/INDEX(Serie_dessazonalizada[#All],MATCH(Análises!$AK$12&amp;Análises!$AL$12,Serie_dessazonalizada[[#All],[Mês]],0),$AJ$6))-1)*100,"-"),"-")</f>
        <v>1.1468092865345225</v>
      </c>
      <c r="F20" s="100">
        <f>IFERROR(IF(AL6=TRUE,((INDEX(Serie_Encadeada[#All],MATCH(Análises!$A$13&amp;Análises!$B$13,Serie_Encadeada[[#All],[Mês]],0),$AJ6)/INDEX(Serie_Encadeada[#All],MATCH(Análises!$AK$12&amp;Análises!$AL$12,Serie_Encadeada[[#All],[Mês]],0),$AJ6))-1)*100,"-"),"-")</f>
        <v>4.4533045006081906</v>
      </c>
      <c r="G20" s="100">
        <f>IFERROR(IF($AL6=TRUE,((INDEX(Serie_Encadeada[#All],MATCH(Análises!$A$13&amp;Análises!$B$13,Serie_Encadeada[[#All],[Mês]],0),$AJ6)/INDEX(Serie_Encadeada[#All],MATCH(Análises!$AK$13&amp;Análises!$AL$13,Serie_Encadeada[[#All],[Mês]],0),$AJ6))-1)*100,"-"),"-")</f>
        <v>4.8074315161377834</v>
      </c>
      <c r="H20" s="100">
        <f>IFERROR(IF(AL6=TRUE,AM6,"-"),"-")</f>
        <v>5.3483756398203131</v>
      </c>
      <c r="I20" s="99">
        <f>IFERROR(IF(AL6=TRUE,AN6,"-"),"-")</f>
        <v>-0.43383565906037758</v>
      </c>
      <c r="J20" s="152"/>
      <c r="K20" s="99">
        <f>IFERROR(IF($AL$6=TRUE,((INDEX(Indice_massa_salarial[#All],MATCH(Análises!$A$13&amp;Análises!$B$13,Indice_massa_salarial[[#All],[Mês]],0),4)/INDEX(Indice_massa_salarial[#All],MATCH(Análises!$AK$12&amp;Análises!$AL$12,Indice_massa_salarial[[#All],[Mês]],0),4))-1)*100,"-"),"-")</f>
        <v>72.831828819792705</v>
      </c>
      <c r="L20" s="99">
        <f>IFERROR(IF($AL$6=TRUE,((INDEX(Indice_massa_salarial[#All],MATCH(Análises!$A$13&amp;Análises!$B$13,Indice_massa_salarial[[#All],[Mês]],0),4)/INDEX(Indice_massa_salarial[#All],MATCH(Análises!$AK$13&amp;Análises!$AL$13,Indice_massa_salarial[[#All],[Mês]],0),4))-1)*100,"-"),"-")</f>
        <v>-1.0716882918053949</v>
      </c>
      <c r="M20" s="99">
        <f>IFERROR(IF(AL6=TRUE,AO6,"-"),"-")</f>
        <v>-0.43435822352364539</v>
      </c>
      <c r="N20" s="99">
        <f>IFERROR(IF(AL6=TRUE,AP6,"-"),"-")</f>
        <v>-0.7673174518512127</v>
      </c>
      <c r="O20" s="96"/>
      <c r="P20" s="99">
        <f>IFERROR(IF($AL$6=TRUE,((INDEX(Indice_massa_salarial[#All],MATCH(Análises!$A$13&amp;Análises!$B$13,Indice_massa_salarial[[#All],[Mês]],0),5)/INDEX(Indice_massa_salarial[#All],MATCH(Análises!$AK$12&amp;Análises!$AL$12,Indice_massa_salarial[[#All],[Mês]],0),5))-1)*100,"-"),"-")</f>
        <v>-1.9412878787878785</v>
      </c>
      <c r="Q20" s="99">
        <f>IFERROR(IF($AL$6=TRUE,((INDEX(Indice_massa_salarial[#All],MATCH(Análises!$A$13&amp;Análises!$B$13,Indice_massa_salarial[[#All],[Mês]],0),5)/INDEX(Indice_massa_salarial[#All],MATCH(Análises!$AK$13&amp;Análises!$AL$13,Indice_massa_salarial[[#All],[Mês]],0),5))-1)*100,"-"),"-")</f>
        <v>5.7480487271135638</v>
      </c>
      <c r="R20" s="99">
        <f>IFERROR(IF(AL6=TRUE,AQ6,"-"),"-")</f>
        <v>6.0944237110040156</v>
      </c>
      <c r="S20" s="99">
        <f>IFERROR(IF(AL6=TRUE,AR6,"-"),"-")</f>
        <v>-0.4033119024459908</v>
      </c>
      <c r="AF20">
        <v>2020</v>
      </c>
      <c r="AK20" s="25">
        <f t="shared" si="1"/>
        <v>258</v>
      </c>
      <c r="AL20" s="25">
        <v>3</v>
      </c>
      <c r="AM20" s="40">
        <f>INDEX(Serie_Encadeada[#All],$AK20,$AJ$3)</f>
        <v>108.97</v>
      </c>
      <c r="AN20" s="40">
        <f>INDEX(Serie_Encadeada[#All],$AK20,$AJ$4)</f>
        <v>104.88</v>
      </c>
      <c r="AO20" s="40">
        <f>INDEX(Serie_Encadeada[#All],$AK20,$AJ$5)</f>
        <v>118.6</v>
      </c>
      <c r="AP20" s="40">
        <f>INDEX(Serie_Encadeada[#All],$AK20,$AJ$6)</f>
        <v>132.81</v>
      </c>
      <c r="AQ20" s="40">
        <f>INDEX(Serie_Encadeada[#All],$AK20,$AJ$7)</f>
        <v>111.98</v>
      </c>
      <c r="AR20" s="40">
        <f>INDEX(Serie_Encadeada[#All],$AK20,$AJ$8)</f>
        <v>81.58</v>
      </c>
      <c r="AT20" t="s">
        <v>11</v>
      </c>
      <c r="AU20" s="78" t="s">
        <v>10</v>
      </c>
      <c r="AV20" s="78"/>
      <c r="AW20" s="78" t="s">
        <v>12</v>
      </c>
      <c r="AX20" s="78"/>
      <c r="AY20" s="78" t="s">
        <v>13</v>
      </c>
      <c r="AZ20" s="78"/>
      <c r="BA20" s="78" t="s">
        <v>14</v>
      </c>
      <c r="BB20" s="78"/>
      <c r="BC20" s="78" t="s">
        <v>15</v>
      </c>
      <c r="BD20" s="78"/>
      <c r="BE20" s="78" t="s">
        <v>16</v>
      </c>
      <c r="BF20" s="78"/>
    </row>
    <row r="21" spans="1:58" ht="18" customHeight="1" x14ac:dyDescent="0.3">
      <c r="A21" s="153"/>
      <c r="B21" s="157"/>
      <c r="C21" s="157"/>
      <c r="D21" s="155">
        <f>IFERROR(IF(AL7=TRUE,((INDEX(Serie_dessazonalizada[#All],MATCH(Análises!$A$13&amp;Análises!$B$13,Serie_dessazonalizada[[#All],[Mês]],0),$AJ$7)/INDEX(Serie_dessazonalizada[#All],MATCH(Análises!$AK$12&amp;Análises!$AL$12,Serie_dessazonalizada[[#All],[Mês]],0),$AJ$7))-1)*100,"-"),"-")</f>
        <v>1.5687719745814732</v>
      </c>
      <c r="F21" s="100">
        <f>IFERROR(IF(AL7=TRUE,((INDEX(Serie_Encadeada[#All],MATCH(Análises!$A$13&amp;Análises!$B$13,Serie_Encadeada[[#All],[Mês]],0),$AJ7)/INDEX(Serie_Encadeada[#All],MATCH(Análises!$AK$12&amp;Análises!$AL$12,Serie_Encadeada[[#All],[Mês]],0),$AJ7))-1)*100,"-"),"-")</f>
        <v>4.5361332130259946</v>
      </c>
      <c r="G21" s="100">
        <f>IFERROR(IF($AL7=TRUE,((INDEX(Serie_Encadeada[#All],MATCH(Análises!$A$13&amp;Análises!$B$13,Serie_Encadeada[[#All],[Mês]],0),$AJ7)/INDEX(Serie_Encadeada[#All],MATCH(Análises!$AK$13&amp;Análises!$AL$13,Serie_Encadeada[[#All],[Mês]],0),$AJ7))-1)*100,"-"),"-")</f>
        <v>4.1431723461632597</v>
      </c>
      <c r="H21" s="100">
        <f>IFERROR(IF(AL7=TRUE,AM7,"-"),"-")</f>
        <v>4.3130856760374758</v>
      </c>
      <c r="I21" s="99">
        <f>IFERROR(IF(AL7=TRUE,AN7,"-"),"-")</f>
        <v>-1.7353715510800005</v>
      </c>
      <c r="J21" s="152"/>
      <c r="K21" s="99">
        <f>IFERROR(IF($AL$7=TRUE,((INDEX(Indice_RMR[#All],MATCH(Análises!$A$13&amp;Análises!$B$13,Indice_RMR[[#All],[Mês]],0),4)/INDEX(Indice_RMR[#All],MATCH(Análises!$AK$12&amp;Análises!$AL$12,Indice_RMR[[#All],[Mês]],0),4))-1)*100,"-"),"-")</f>
        <v>79.619508093336108</v>
      </c>
      <c r="L21" s="99">
        <f>IFERROR(IF($AL$7=TRUE,((INDEX(Indice_RMR[#All],MATCH(Análises!$A$13&amp;Análises!$B$13,Indice_RMR[[#All],[Mês]],0),4)/INDEX(Indice_RMR[#All],MATCH(Análises!$AK$13&amp;Análises!$AL$13,Indice_RMR[[#All],[Mês]],0),4))-1)*100,"-"),"-")</f>
        <v>1.2441495349250431</v>
      </c>
      <c r="M21" s="99">
        <f>IFERROR(IF(AL7=TRUE,AO7,"-"),"-")</f>
        <v>0.73459805369382458</v>
      </c>
      <c r="N21" s="99">
        <f>IFERROR(IF(AL7=TRUE,AP7,"-"),"-")</f>
        <v>-1.1999282651580456</v>
      </c>
      <c r="O21" s="96"/>
      <c r="P21" s="100">
        <f>IFERROR(IF($AL$7=TRUE,((INDEX(Indice_RMR[#All],MATCH(Análises!$A$13&amp;Análises!$B$13,Indice_RMR[[#All],[Mês]],0),5)/INDEX(Indice_RMR[#All],MATCH(Análises!$AK$12&amp;Análises!$AL$12,Indice_RMR[[#All],[Mês]],0),5))-1)*100,"-"),"-")</f>
        <v>-2.1528785679729046</v>
      </c>
      <c r="Q21" s="99">
        <f>IFERROR(IF($AL$7=TRUE,((INDEX(Indice_RMR[#All],MATCH(Análises!$A$13&amp;Análises!$B$13,Indice_RMR[[#All],[Mês]],0),5)/INDEX(Indice_RMR[#All],MATCH(Análises!$AK$13&amp;Análises!$AL$13,Indice_RMR[[#All],[Mês]],0),5))-1)*100,"-"),"-")</f>
        <v>4.8742546020222877</v>
      </c>
      <c r="R21" s="99">
        <f>IFERROR(IF(AL7=TRUE,AQ7,"-"),"-")</f>
        <v>4.9352093401189068</v>
      </c>
      <c r="S21" s="99">
        <f>IFERROR(IF(AL7=TRUE,AR7,"-"),"-")</f>
        <v>-1.7627250176688536</v>
      </c>
      <c r="AF21">
        <v>2021</v>
      </c>
      <c r="AK21" s="25">
        <f t="shared" si="1"/>
        <v>259</v>
      </c>
      <c r="AL21" s="25">
        <v>4</v>
      </c>
      <c r="AM21" s="40">
        <f>INDEX(Serie_Encadeada[#All],$AK21,$AJ$3)</f>
        <v>116.11</v>
      </c>
      <c r="AN21" s="40">
        <f>INDEX(Serie_Encadeada[#All],$AK21,$AJ$4)</f>
        <v>103.17</v>
      </c>
      <c r="AO21" s="40">
        <f>INDEX(Serie_Encadeada[#All],$AK21,$AJ$5)</f>
        <v>118.44</v>
      </c>
      <c r="AP21" s="40">
        <f>INDEX(Serie_Encadeada[#All],$AK21,$AJ$6)</f>
        <v>134.19</v>
      </c>
      <c r="AQ21" s="40">
        <f>INDEX(Serie_Encadeada[#All],$AK21,$AJ$7)</f>
        <v>113.3</v>
      </c>
      <c r="AR21" s="40">
        <f>INDEX(Serie_Encadeada[#All],$AK21,$AJ$8)</f>
        <v>82.43</v>
      </c>
      <c r="AT21" s="23">
        <v>1</v>
      </c>
      <c r="AU21" s="79">
        <f>INDEX(Indice_faturamento[#All],MATCH($AT21&amp;$AU$19,Indice_faturamento[[#All],[Mês]],0),$AI$3)</f>
        <v>111.61</v>
      </c>
      <c r="AV21" s="81">
        <f>INDEX(Indice_faturamento[#All],MATCH($AT21&amp;$AV$2,Indice_faturamento[[#All],[Mês]],0),$AI$3)</f>
        <v>91.95</v>
      </c>
      <c r="AW21" s="80">
        <f>INDEX(Indice_Horas[#All],MATCH($AT21&amp;$AU$19,Indice_Horas[[#All],[Mês]],0),$AI$3)</f>
        <v>163.86</v>
      </c>
      <c r="AX21" s="80">
        <f>INDEX(Indice_Horas[#All],MATCH($AT21&amp;$AV$2,Indice_Horas[[#All],[Mês]],0),$AI$3)</f>
        <v>160.46</v>
      </c>
      <c r="AY21" s="79">
        <f>INDEX(Indice_Emprego[#All],MATCH($AT21&amp;$AU$19,Indice_Emprego[[#All],[Mês]],0),$AI$3)</f>
        <v>157.19</v>
      </c>
      <c r="AZ21" s="81">
        <f>INDEX(Indice_Emprego[#All],MATCH($AT21&amp;$AV$2,Indice_Emprego[[#All],[Mês]],0),$AI$3)</f>
        <v>155.85</v>
      </c>
      <c r="BA21" s="80">
        <f>INDEX(Indice_massa_salarial[#All],MATCH($AT21&amp;$AU$19,Indice_massa_salarial[[#All],[Mês]],0),$AI$3)</f>
        <v>149.55000000000001</v>
      </c>
      <c r="BB21" s="80">
        <f>INDEX(Indice_massa_salarial[#All],MATCH($AT21&amp;$AV$2,Indice_massa_salarial[[#All],[Mês]],0),$AI$3)</f>
        <v>148.53</v>
      </c>
      <c r="BC21" s="79">
        <f>INDEX(Indice_RMR[#All],MATCH($AT21&amp;$AU$19,Indice_RMR[[#All],[Mês]],0),$AI$3)</f>
        <v>95.14</v>
      </c>
      <c r="BD21" s="81">
        <f>INDEX(Indice_RMR[#All],MATCH($AT21&amp;$AV$2,Indice_RMR[[#All],[Mês]],0),$AI$3)</f>
        <v>95.3</v>
      </c>
      <c r="BE21" s="80">
        <f>INDEX(Indice_UCI[#All],MATCH($AT21&amp;$AU$19,Indice_UCI[[#All],[Mês]],0),$AI$3)</f>
        <v>89.19</v>
      </c>
      <c r="BF21" s="81">
        <f>INDEX(Indice_UCI[#All],MATCH($AT21&amp;$AV$2,Indice_UCI[[#All],[Mês]],0),$AI$3)</f>
        <v>88.96</v>
      </c>
    </row>
    <row r="22" spans="1:58" ht="18" customHeight="1" x14ac:dyDescent="0.3">
      <c r="A22" s="153"/>
      <c r="B22" s="157"/>
      <c r="C22" s="157"/>
      <c r="D22" s="158" t="str">
        <f>IFERROR(IF(AL8=TRUE,ROUNDUP(INDEX(Serie_dessazonalizada[#All],MATCH(Análises!$A$13&amp;Análises!$B$13,Serie_dessazonalizada[[#All],[Mês]],0),$AJ8)-INDEX(Serie_dessazonalizada[#All],MATCH(Análises!$AK$12&amp;Análises!$AL$12,Serie_dessazonalizada[[#All],[Mês]],0),$AJ8),2)&amp;" p.p.","-"),"-")</f>
        <v>0,24 p.p.</v>
      </c>
      <c r="E22" s="96"/>
      <c r="F22" s="100" t="str">
        <f>IFERROR(IF(AL8=TRUE,ROUNDUP(INDEX(Serie_Encadeada[#All],MATCH(Análises!$A$13&amp;Análises!$B$13,Serie_Encadeada[[#All],[Mês]],0),$AJ8)-INDEX(Serie_Encadeada[#All],MATCH(Análises!$AK$12&amp;Análises!$AL$12,Serie_Encadeada[[#All],[Mês]],0),$AJ8),2)&amp;" p.p.","-"),"-")</f>
        <v>0,47 p.p.</v>
      </c>
      <c r="G22" s="156" t="str">
        <f>IFERROR(IF($AL8=TRUE,ROUNDUP(((INDEX(Serie_Encadeada[#All],MATCH(Análises!$A$13&amp;Análises!$B$13,Serie_Encadeada[[#All],[Mês]],0),$AJ8)-INDEX(Serie_Encadeada[#All],MATCH(Análises!$AK$13&amp;Análises!$AL$13,Serie_Encadeada[[#All],[Mês]],0),$AJ8))),2)&amp;" p.p.","-"),"-")</f>
        <v>0,25 p.p.</v>
      </c>
      <c r="H22" s="100" t="str">
        <f>IFERROR(IF(AL8=TRUE,AM8,"-"),"-")</f>
        <v>0,4 p.p.</v>
      </c>
      <c r="I22" s="99" t="str">
        <f>IFERROR(IF(AL8=TRUE,AN8,"-"),"-")</f>
        <v>-0,18 p.p.</v>
      </c>
      <c r="J22" s="152"/>
      <c r="K22" s="100" t="str">
        <f>IFERROR(IF($AL$8=TRUE,ROUNDUP(INDEX(Indice_UCI[#All],MATCH(Análises!$A$13&amp;Análises!$B$13,Indice_UCI[[#All],[Mês]],0),4)-INDEX(Indice_UCI[#All],MATCH(Análises!$AK$12&amp;Análises!$AL$12,Indice_UCI[[#All],[Mês]],0),4),2)&amp;" p.p.","-"),"-")</f>
        <v>-1,04 p.p.</v>
      </c>
      <c r="L22" s="99" t="str">
        <f>IFERROR(IF($AL$8=TRUE,ROUNDUP(((INDEX(Indice_UCI[#All],MATCH(Análises!$A$13&amp;Análises!$B$13,Indice_UCI[[#All],[Mês]],0),4)-INDEX(Indice_UCI[#All],MATCH(Análises!$AK$13&amp;Análises!$AL$13,Indice_UCI[[#All],[Mês]],0),4))),2)&amp;" p.p.","-"),"-")</f>
        <v>15,25 p.p.</v>
      </c>
      <c r="M22" s="160" t="str">
        <f>IFERROR(IF(AL8=TRUE,AO8,"-"),"-")</f>
        <v>7,74 p.p.</v>
      </c>
      <c r="N22" s="99" t="str">
        <f>IFERROR(IF(AL8=TRUE,AP8,"-"),"-")</f>
        <v>4,33 p.p.</v>
      </c>
      <c r="O22" s="96"/>
      <c r="P22" s="100" t="str">
        <f>IFERROR(IF($AL$8=TRUE,ROUNDUP(INDEX(Indice_UCI[#All],MATCH(Análises!$A$13&amp;Análises!$B$13,Indice_UCI[[#All],[Mês]],0),5)-INDEX(Indice_UCI[#All],MATCH(Análises!$AK$12&amp;Análises!$AL$12,Indice_UCI[[#All],[Mês]],0),5),2)&amp;" p.p.","-"),"-")</f>
        <v>0,57 p.p.</v>
      </c>
      <c r="Q22" s="99" t="str">
        <f>IFERROR(IF($AL$8=TRUE,ROUNDUP(((INDEX(Indice_UCI[#All],MATCH(Análises!$A$13&amp;Análises!$B$13,Indice_UCI[[#All],[Mês]],0),5)-INDEX(Indice_UCI[#All],MATCH(Análises!$AK$13&amp;Análises!$AL$13,Indice_UCI[[#All],[Mês]],0),5))),2)&amp;" p.p.","-"),"-")</f>
        <v>-0,66 p.p.</v>
      </c>
      <c r="R22" s="99" t="str">
        <f>IFERROR(IF(AL8=TRUE,AQ8,"-"),"-")</f>
        <v>-0,06 p.p.</v>
      </c>
      <c r="S22" s="99" t="str">
        <f>IFERROR(IF(AL8=TRUE,AR8,"-"),"-")</f>
        <v>-0,46 p.p.</v>
      </c>
      <c r="AF22">
        <v>2022</v>
      </c>
      <c r="AK22" s="25">
        <f t="shared" si="1"/>
        <v>260</v>
      </c>
      <c r="AL22" s="25">
        <v>5</v>
      </c>
      <c r="AM22" s="40">
        <f>INDEX(Serie_Encadeada[#All],$AK22,$AJ$3)</f>
        <v>123.12</v>
      </c>
      <c r="AN22" s="40">
        <f>INDEX(Serie_Encadeada[#All],$AK22,$AJ$4)</f>
        <v>109.06</v>
      </c>
      <c r="AO22" s="40">
        <f>INDEX(Serie_Encadeada[#All],$AK22,$AJ$5)</f>
        <v>118.65</v>
      </c>
      <c r="AP22" s="40">
        <f>INDEX(Serie_Encadeada[#All],$AK22,$AJ$6)</f>
        <v>138.06</v>
      </c>
      <c r="AQ22" s="40">
        <f>INDEX(Serie_Encadeada[#All],$AK22,$AJ$7)</f>
        <v>116.36</v>
      </c>
      <c r="AR22" s="40">
        <f>INDEX(Serie_Encadeada[#All],$AK22,$AJ$8)</f>
        <v>82.01</v>
      </c>
      <c r="AT22" s="23">
        <v>2</v>
      </c>
      <c r="AU22" s="73">
        <f>IF($AT22 &gt;$A$13,"-", INDEX(Indice_faturamento[#All],MATCH($AT22&amp;$AU$19,Indice_faturamento[[#All],[Mês]],0),$AI$3))</f>
        <v>100.28</v>
      </c>
      <c r="AV22" s="72">
        <f>IF($AT22 &gt;$A$13,"-",INDEX(Indice_faturamento[#All],MATCH($AT22&amp;$AV$2,Indice_faturamento[[#All],[Mês]],0),$AI$3))</f>
        <v>78.22</v>
      </c>
      <c r="AW22" s="76">
        <f>IF($AT22 &gt;$A$13,"-", INDEX(Indice_Horas[#All],MATCH($AT22&amp;$AU$19,Indice_Horas[[#All],[Mês]],0),$AI$3))</f>
        <v>156.53</v>
      </c>
      <c r="AX22" s="76">
        <f>IF($AT22 &gt;$A$13,"-",INDEX(Indice_Horas[#All],MATCH($AT22&amp;$AV$2,Indice_Horas[[#All],[Mês]],0),$AI$3))</f>
        <v>157.59</v>
      </c>
      <c r="AY22" s="73">
        <f>IF($AT22 &gt;$A$13,"-", INDEX(Indice_Emprego[#All],MATCH($AT22&amp;$AU$19,Indice_Emprego[[#All],[Mês]],0),$AI$3))</f>
        <v>151.25</v>
      </c>
      <c r="AZ22" s="72">
        <f>IF($AT22 &gt;$A$13,"-",INDEX(Indice_Emprego[#All],MATCH($AT22&amp;$AV$2,Indice_Emprego[[#All],[Mês]],0),$AI$3))</f>
        <v>154.79</v>
      </c>
      <c r="BA22" s="76">
        <f>IF($AT22 &gt;$A$13,"-", INDEX(Indice_massa_salarial[#All],MATCH($AT22&amp;$AU$19,Indice_massa_salarial[[#All],[Mês]],0),$AI$3))</f>
        <v>258.47000000000003</v>
      </c>
      <c r="BB22" s="76">
        <f>IF($AT22 &gt;$A$13,"-",INDEX(Indice_massa_salarial[#All],MATCH($AT22&amp;$AV$2,Indice_massa_salarial[[#All],[Mês]],0),$AI$3))</f>
        <v>261.27</v>
      </c>
      <c r="BC22" s="73">
        <f>IF($AT22 &gt;$A$13,"-", INDEX(Indice_RMR[#All],MATCH($AT22&amp;$AU$19,Indice_RMR[[#All],[Mês]],0),$AI$3))</f>
        <v>170.89</v>
      </c>
      <c r="BD22" s="72">
        <f>IF($AT22 &gt;$A$13,"-",INDEX(Indice_RMR[#All],MATCH($AT22&amp;$AV$2,Indice_RMR[[#All],[Mês]],0),$AI$3))</f>
        <v>168.79</v>
      </c>
      <c r="BE22" s="76">
        <f>IF($AT22 &gt;$A$13,"-", INDEX(Indice_UCI[#All],MATCH($AT22&amp;$AU$19,Indice_UCI[[#All],[Mês]],0),$AI$3))</f>
        <v>88.15</v>
      </c>
      <c r="BF22" s="72">
        <f>IF($AT22 &gt;$A$13,"-",INDEX(Indice_UCI[#All],MATCH($AT22&amp;$AV$2,Indice_UCI[[#All],[Mês]],0),$AI$3))</f>
        <v>72.900000000000006</v>
      </c>
    </row>
    <row r="23" spans="1:58" ht="18" customHeight="1" x14ac:dyDescent="0.3">
      <c r="L23" s="29"/>
      <c r="AF23">
        <v>2023</v>
      </c>
      <c r="AK23" s="25">
        <f t="shared" si="1"/>
        <v>261</v>
      </c>
      <c r="AL23" s="25">
        <v>6</v>
      </c>
      <c r="AM23" s="40">
        <f>INDEX(Serie_Encadeada[#All],$AK23,$AJ$3)</f>
        <v>129.57</v>
      </c>
      <c r="AN23" s="40">
        <f>INDEX(Serie_Encadeada[#All],$AK23,$AJ$4)</f>
        <v>108.5</v>
      </c>
      <c r="AO23" s="40">
        <f>INDEX(Serie_Encadeada[#All],$AK23,$AJ$5)</f>
        <v>118.88</v>
      </c>
      <c r="AP23" s="40">
        <f>INDEX(Serie_Encadeada[#All],$AK23,$AJ$6)</f>
        <v>132.91</v>
      </c>
      <c r="AQ23" s="40">
        <f>INDEX(Serie_Encadeada[#All],$AK23,$AJ$7)</f>
        <v>111.81</v>
      </c>
      <c r="AR23" s="40">
        <f>INDEX(Serie_Encadeada[#All],$AK23,$AJ$8)</f>
        <v>81.150000000000006</v>
      </c>
      <c r="AT23" s="23">
        <v>3</v>
      </c>
      <c r="AU23" s="73" t="str">
        <f>IF($AT23 &gt;$A$13,"-", INDEX(Indice_faturamento[#All],MATCH($AT23&amp;$AU$19,Indice_faturamento[[#All],[Mês]],0),$AI$3))</f>
        <v>-</v>
      </c>
      <c r="AV23" s="72" t="str">
        <f>IF($AT23 &gt;$A$13,"-",INDEX(Indice_faturamento[#All],MATCH($AT23&amp;$AV$2,Indice_faturamento[[#All],[Mês]],0),$AI$3))</f>
        <v>-</v>
      </c>
      <c r="AW23" s="76" t="str">
        <f>IF($AT23 &gt;$A$13,"-", INDEX(Indice_Horas[#All],MATCH($AT23&amp;$AU$19,Indice_Horas[[#All],[Mês]],0),$AI$3))</f>
        <v>-</v>
      </c>
      <c r="AX23" s="76" t="str">
        <f>IF($AT23 &gt;$A$13,"-",INDEX(Indice_Horas[#All],MATCH($AT23&amp;$AV$2,Indice_Horas[[#All],[Mês]],0),$AI$3))</f>
        <v>-</v>
      </c>
      <c r="AY23" s="73" t="str">
        <f>IF($AT23 &gt;$A$13,"-", INDEX(Indice_Emprego[#All],MATCH($AT23&amp;$AU$19,Indice_Emprego[[#All],[Mês]],0),$AI$3))</f>
        <v>-</v>
      </c>
      <c r="AZ23" s="72" t="str">
        <f>IF($AT23 &gt;$A$13,"-",INDEX(Indice_Emprego[#All],MATCH($AT23&amp;$AV$2,Indice_Emprego[[#All],[Mês]],0),$AI$3))</f>
        <v>-</v>
      </c>
      <c r="BA23" s="76" t="str">
        <f>IF($AT23 &gt;$A$13,"-", INDEX(Indice_massa_salarial[#All],MATCH($AT23&amp;$AU$19,Indice_massa_salarial[[#All],[Mês]],0),$AI$3))</f>
        <v>-</v>
      </c>
      <c r="BB23" s="76" t="str">
        <f>IF($AT23 &gt;$A$13,"-",INDEX(Indice_massa_salarial[#All],MATCH($AT23&amp;$AV$2,Indice_massa_salarial[[#All],[Mês]],0),$AI$3))</f>
        <v>-</v>
      </c>
      <c r="BC23" s="73" t="str">
        <f>IF($AT23 &gt;$A$13,"-", INDEX(Indice_RMR[#All],MATCH($AT23&amp;$AU$19,Indice_RMR[[#All],[Mês]],0),$AI$3))</f>
        <v>-</v>
      </c>
      <c r="BD23" s="72" t="str">
        <f>IF($AT23 &gt;$A$13,"-",INDEX(Indice_RMR[#All],MATCH($AT23&amp;$AV$2,Indice_RMR[[#All],[Mês]],0),$AI$3))</f>
        <v>-</v>
      </c>
      <c r="BE23" s="76" t="str">
        <f>IF($AT23 &gt;$A$13,"-", INDEX(Indice_UCI[#All],MATCH($AT23&amp;$AU$19,Indice_UCI[[#All],[Mês]],0),$AI$3))</f>
        <v>-</v>
      </c>
      <c r="BF23" s="72" t="str">
        <f>IF($AT23 &gt;$A$13,"-",INDEX(Indice_UCI[#All],MATCH($AT23&amp;$AV$2,Indice_UCI[[#All],[Mês]],0),$AI$3))</f>
        <v>-</v>
      </c>
    </row>
    <row r="24" spans="1:58" ht="18" customHeight="1" x14ac:dyDescent="0.3">
      <c r="A24" s="159" t="s">
        <v>31</v>
      </c>
      <c r="AF24">
        <v>2024</v>
      </c>
      <c r="AK24" s="25">
        <f t="shared" si="1"/>
        <v>262</v>
      </c>
      <c r="AL24" s="25">
        <v>7</v>
      </c>
      <c r="AM24" s="40">
        <f>INDEX(Serie_Encadeada[#All],$AK24,$AJ$3)</f>
        <v>124.59</v>
      </c>
      <c r="AN24" s="40">
        <f>INDEX(Serie_Encadeada[#All],$AK24,$AJ$4)</f>
        <v>105.7</v>
      </c>
      <c r="AO24" s="40">
        <f>INDEX(Serie_Encadeada[#All],$AK24,$AJ$5)</f>
        <v>119.48</v>
      </c>
      <c r="AP24" s="40">
        <f>INDEX(Serie_Encadeada[#All],$AK24,$AJ$6)</f>
        <v>132.06</v>
      </c>
      <c r="AQ24" s="40">
        <f>INDEX(Serie_Encadeada[#All],$AK24,$AJ$7)</f>
        <v>110.53</v>
      </c>
      <c r="AR24" s="40">
        <f>INDEX(Serie_Encadeada[#All],$AK24,$AJ$8)</f>
        <v>82.96</v>
      </c>
      <c r="AT24" s="23">
        <v>4</v>
      </c>
      <c r="AU24" s="73" t="str">
        <f>IF($AT24 &gt;$A$13,"-", INDEX(Indice_faturamento[#All],MATCH($AT24&amp;$AU$19,Indice_faturamento[[#All],[Mês]],0),$AI$3))</f>
        <v>-</v>
      </c>
      <c r="AV24" s="72" t="str">
        <f>IF($AT24 &gt;$A$13,"-",INDEX(Indice_faturamento[#All],MATCH($AT24&amp;$AV$2,Indice_faturamento[[#All],[Mês]],0),$AI$3))</f>
        <v>-</v>
      </c>
      <c r="AW24" s="76" t="str">
        <f>IF($AT24 &gt;$A$13,"-", INDEX(Indice_Horas[#All],MATCH($AT24&amp;$AU$19,Indice_Horas[[#All],[Mês]],0),$AI$3))</f>
        <v>-</v>
      </c>
      <c r="AX24" s="76" t="str">
        <f>IF($AT24 &gt;$A$13,"-",INDEX(Indice_Horas[#All],MATCH($AT24&amp;$AV$2,Indice_Horas[[#All],[Mês]],0),$AI$3))</f>
        <v>-</v>
      </c>
      <c r="AY24" s="73" t="str">
        <f>IF($AT24 &gt;$A$13,"-", INDEX(Indice_Emprego[#All],MATCH($AT24&amp;$AU$19,Indice_Emprego[[#All],[Mês]],0),$AI$3))</f>
        <v>-</v>
      </c>
      <c r="AZ24" s="72" t="str">
        <f>IF($AT24 &gt;$A$13,"-",INDEX(Indice_Emprego[#All],MATCH($AT24&amp;$AV$2,Indice_Emprego[[#All],[Mês]],0),$AI$3))</f>
        <v>-</v>
      </c>
      <c r="BA24" s="76" t="str">
        <f>IF($AT24 &gt;$A$13,"-", INDEX(Indice_massa_salarial[#All],MATCH($AT24&amp;$AU$19,Indice_massa_salarial[[#All],[Mês]],0),$AI$3))</f>
        <v>-</v>
      </c>
      <c r="BB24" s="76" t="str">
        <f>IF($AT24 &gt;$A$13,"-",INDEX(Indice_massa_salarial[#All],MATCH($AT24&amp;$AV$2,Indice_massa_salarial[[#All],[Mês]],0),$AI$3))</f>
        <v>-</v>
      </c>
      <c r="BC24" s="73" t="str">
        <f>IF($AT24 &gt;$A$13,"-", INDEX(Indice_RMR[#All],MATCH($AT24&amp;$AU$19,Indice_RMR[[#All],[Mês]],0),$AI$3))</f>
        <v>-</v>
      </c>
      <c r="BD24" s="72" t="str">
        <f>IF($AT24 &gt;$A$13,"-",INDEX(Indice_RMR[#All],MATCH($AT24&amp;$AV$2,Indice_RMR[[#All],[Mês]],0),$AI$3))</f>
        <v>-</v>
      </c>
      <c r="BE24" s="76" t="str">
        <f>IF($AT24 &gt;$A$13,"-", INDEX(Indice_UCI[#All],MATCH($AT24&amp;$AU$19,Indice_UCI[[#All],[Mês]],0),$AI$3))</f>
        <v>-</v>
      </c>
      <c r="BF24" s="72" t="str">
        <f>IF($AT24 &gt;$A$13,"-",INDEX(Indice_UCI[#All],MATCH($AT24&amp;$AV$2,Indice_UCI[[#All],[Mês]],0),$AI$3))</f>
        <v>-</v>
      </c>
    </row>
    <row r="25" spans="1:58" ht="18" customHeight="1" x14ac:dyDescent="0.3">
      <c r="AF25">
        <v>2025</v>
      </c>
      <c r="AK25" s="25">
        <f t="shared" si="1"/>
        <v>263</v>
      </c>
      <c r="AL25" s="25">
        <v>8</v>
      </c>
      <c r="AM25" s="40">
        <f>INDEX(Serie_Encadeada[#All],$AK25,$AJ$3)</f>
        <v>125.4</v>
      </c>
      <c r="AN25" s="40">
        <f>INDEX(Serie_Encadeada[#All],$AK25,$AJ$4)</f>
        <v>107.71</v>
      </c>
      <c r="AO25" s="40">
        <f>INDEX(Serie_Encadeada[#All],$AK25,$AJ$5)</f>
        <v>119.17</v>
      </c>
      <c r="AP25" s="40">
        <f>INDEX(Serie_Encadeada[#All],$AK25,$AJ$6)</f>
        <v>132.72999999999999</v>
      </c>
      <c r="AQ25" s="40">
        <f>INDEX(Serie_Encadeada[#All],$AK25,$AJ$7)</f>
        <v>111.38</v>
      </c>
      <c r="AR25" s="40">
        <f>INDEX(Serie_Encadeada[#All],$AK25,$AJ$8)</f>
        <v>82.25</v>
      </c>
      <c r="AT25" s="23">
        <v>5</v>
      </c>
      <c r="AU25" s="73" t="str">
        <f>IF($AT25 &gt;$A$13,"-", INDEX(Indice_faturamento[#All],MATCH($AT25&amp;$AU$19,Indice_faturamento[[#All],[Mês]],0),$AI$3))</f>
        <v>-</v>
      </c>
      <c r="AV25" s="72" t="str">
        <f>IF($AT25 &gt;$A$13,"-",INDEX(Indice_faturamento[#All],MATCH($AT25&amp;$AV$2,Indice_faturamento[[#All],[Mês]],0),$AI$3))</f>
        <v>-</v>
      </c>
      <c r="AW25" s="76" t="str">
        <f>IF($AT25 &gt;$A$13,"-", INDEX(Indice_Horas[#All],MATCH($AT25&amp;$AU$19,Indice_Horas[[#All],[Mês]],0),$AI$3))</f>
        <v>-</v>
      </c>
      <c r="AX25" s="76" t="str">
        <f>IF($AT25 &gt;$A$13,"-",INDEX(Indice_Horas[#All],MATCH($AT25&amp;$AV$2,Indice_Horas[[#All],[Mês]],0),$AI$3))</f>
        <v>-</v>
      </c>
      <c r="AY25" s="73" t="str">
        <f>IF($AT25 &gt;$A$13,"-", INDEX(Indice_Emprego[#All],MATCH($AT25&amp;$AU$19,Indice_Emprego[[#All],[Mês]],0),$AI$3))</f>
        <v>-</v>
      </c>
      <c r="AZ25" s="72" t="str">
        <f>IF($AT25 &gt;$A$13,"-",INDEX(Indice_Emprego[#All],MATCH($AT25&amp;$AV$2,Indice_Emprego[[#All],[Mês]],0),$AI$3))</f>
        <v>-</v>
      </c>
      <c r="BA25" s="76" t="str">
        <f>IF($AT25 &gt;$A$13,"-", INDEX(Indice_massa_salarial[#All],MATCH($AT25&amp;$AU$19,Indice_massa_salarial[[#All],[Mês]],0),$AI$3))</f>
        <v>-</v>
      </c>
      <c r="BB25" s="76" t="str">
        <f>IF($AT25 &gt;$A$13,"-",INDEX(Indice_massa_salarial[#All],MATCH($AT25&amp;$AV$2,Indice_massa_salarial[[#All],[Mês]],0),$AI$3))</f>
        <v>-</v>
      </c>
      <c r="BC25" s="73" t="str">
        <f>IF($AT25 &gt;$A$13,"-", INDEX(Indice_RMR[#All],MATCH($AT25&amp;$AU$19,Indice_RMR[[#All],[Mês]],0),$AI$3))</f>
        <v>-</v>
      </c>
      <c r="BD25" s="72" t="str">
        <f>IF($AT25 &gt;$A$13,"-",INDEX(Indice_RMR[#All],MATCH($AT25&amp;$AV$2,Indice_RMR[[#All],[Mês]],0),$AI$3))</f>
        <v>-</v>
      </c>
      <c r="BE25" s="76" t="str">
        <f>IF($AT25 &gt;$A$13,"-", INDEX(Indice_UCI[#All],MATCH($AT25&amp;$AU$19,Indice_UCI[[#All],[Mês]],0),$AI$3))</f>
        <v>-</v>
      </c>
      <c r="BF25" s="72" t="str">
        <f>IF($AT25 &gt;$A$13,"-",INDEX(Indice_UCI[#All],MATCH($AT25&amp;$AV$2,Indice_UCI[[#All],[Mês]],0),$AI$3))</f>
        <v>-</v>
      </c>
    </row>
    <row r="26" spans="1:58" ht="18" customHeight="1" x14ac:dyDescent="0.3">
      <c r="AF26">
        <v>2026</v>
      </c>
      <c r="AK26" s="25">
        <f t="shared" si="1"/>
        <v>264</v>
      </c>
      <c r="AL26" s="25">
        <v>9</v>
      </c>
      <c r="AM26" s="40">
        <f>INDEX(Serie_Encadeada[#All],$AK26,$AJ$3)</f>
        <v>121.89</v>
      </c>
      <c r="AN26" s="40">
        <f>INDEX(Serie_Encadeada[#All],$AK26,$AJ$4)</f>
        <v>105.85</v>
      </c>
      <c r="AO26" s="40">
        <f>INDEX(Serie_Encadeada[#All],$AK26,$AJ$5)</f>
        <v>118.94</v>
      </c>
      <c r="AP26" s="40">
        <f>INDEX(Serie_Encadeada[#All],$AK26,$AJ$6)</f>
        <v>147.01</v>
      </c>
      <c r="AQ26" s="40">
        <f>INDEX(Serie_Encadeada[#All],$AK26,$AJ$7)</f>
        <v>123.6</v>
      </c>
      <c r="AR26" s="40">
        <f>INDEX(Serie_Encadeada[#All],$AK26,$AJ$8)</f>
        <v>80.900000000000006</v>
      </c>
      <c r="AT26" s="23">
        <v>6</v>
      </c>
      <c r="AU26" s="73" t="str">
        <f>IF($AT26 &gt;$A$13,"-", INDEX(Indice_faturamento[#All],MATCH($AT26&amp;$AU$19,Indice_faturamento[[#All],[Mês]],0),$AI$3))</f>
        <v>-</v>
      </c>
      <c r="AV26" s="72" t="str">
        <f>IF($AT26 &gt;$A$13,"-",INDEX(Indice_faturamento[#All],MATCH($AT26&amp;$AV$2,Indice_faturamento[[#All],[Mês]],0),$AI$3))</f>
        <v>-</v>
      </c>
      <c r="AW26" s="76" t="str">
        <f>IF($AT26 &gt;$A$13,"-", INDEX(Indice_Horas[#All],MATCH($AT26&amp;$AU$19,Indice_Horas[[#All],[Mês]],0),$AI$3))</f>
        <v>-</v>
      </c>
      <c r="AX26" s="76" t="str">
        <f>IF($AT26 &gt;$A$13,"-",INDEX(Indice_Horas[#All],MATCH($AT26&amp;$AV$2,Indice_Horas[[#All],[Mês]],0),$AI$3))</f>
        <v>-</v>
      </c>
      <c r="AY26" s="73" t="str">
        <f>IF($AT26 &gt;$A$13,"-", INDEX(Indice_Emprego[#All],MATCH($AT26&amp;$AU$19,Indice_Emprego[[#All],[Mês]],0),$AI$3))</f>
        <v>-</v>
      </c>
      <c r="AZ26" s="72" t="str">
        <f>IF($AT26 &gt;$A$13,"-",INDEX(Indice_Emprego[#All],MATCH($AT26&amp;$AV$2,Indice_Emprego[[#All],[Mês]],0),$AI$3))</f>
        <v>-</v>
      </c>
      <c r="BA26" s="76" t="str">
        <f>IF($AT26 &gt;$A$13,"-", INDEX(Indice_massa_salarial[#All],MATCH($AT26&amp;$AU$19,Indice_massa_salarial[[#All],[Mês]],0),$AI$3))</f>
        <v>-</v>
      </c>
      <c r="BB26" s="76" t="str">
        <f>IF($AT26 &gt;$A$13,"-",INDEX(Indice_massa_salarial[#All],MATCH($AT26&amp;$AV$2,Indice_massa_salarial[[#All],[Mês]],0),$AI$3))</f>
        <v>-</v>
      </c>
      <c r="BC26" s="73" t="str">
        <f>IF($AT26 &gt;$A$13,"-", INDEX(Indice_RMR[#All],MATCH($AT26&amp;$AU$19,Indice_RMR[[#All],[Mês]],0),$AI$3))</f>
        <v>-</v>
      </c>
      <c r="BD26" s="72" t="str">
        <f>IF($AT26 &gt;$A$13,"-",INDEX(Indice_RMR[#All],MATCH($AT26&amp;$AV$2,Indice_RMR[[#All],[Mês]],0),$AI$3))</f>
        <v>-</v>
      </c>
      <c r="BE26" s="76" t="str">
        <f>IF($AT26 &gt;$A$13,"-", INDEX(Indice_UCI[#All],MATCH($AT26&amp;$AU$19,Indice_UCI[[#All],[Mês]],0),$AI$3))</f>
        <v>-</v>
      </c>
      <c r="BF26" s="72" t="str">
        <f>IF($AT26 &gt;$A$13,"-",INDEX(Indice_UCI[#All],MATCH($AT26&amp;$AV$2,Indice_UCI[[#All],[Mês]],0),$AI$3))</f>
        <v>-</v>
      </c>
    </row>
    <row r="27" spans="1:58" x14ac:dyDescent="0.3">
      <c r="AF27">
        <v>2027</v>
      </c>
      <c r="AK27" s="25">
        <f t="shared" si="1"/>
        <v>265</v>
      </c>
      <c r="AL27" s="25">
        <v>10</v>
      </c>
      <c r="AM27" s="40">
        <f>INDEX(Serie_Encadeada[#All],$AK27,$AJ$3)</f>
        <v>115.62</v>
      </c>
      <c r="AN27" s="40">
        <f>INDEX(Serie_Encadeada[#All],$AK27,$AJ$4)</f>
        <v>99.84</v>
      </c>
      <c r="AO27" s="40">
        <f>INDEX(Serie_Encadeada[#All],$AK27,$AJ$5)</f>
        <v>118.17</v>
      </c>
      <c r="AP27" s="40">
        <f>INDEX(Serie_Encadeada[#All],$AK27,$AJ$6)</f>
        <v>193.83</v>
      </c>
      <c r="AQ27" s="40">
        <f>INDEX(Serie_Encadeada[#All],$AK27,$AJ$7)</f>
        <v>164.03</v>
      </c>
      <c r="AR27" s="40">
        <f>INDEX(Serie_Encadeada[#All],$AK27,$AJ$8)</f>
        <v>79.06</v>
      </c>
      <c r="AT27" s="23">
        <v>7</v>
      </c>
      <c r="AU27" s="73" t="str">
        <f>IF($AT27 &gt;$A$13,"-", INDEX(Indice_faturamento[#All],MATCH($AT27&amp;$AU$19,Indice_faturamento[[#All],[Mês]],0),$AI$3))</f>
        <v>-</v>
      </c>
      <c r="AV27" s="72" t="str">
        <f>IF($AT27 &gt;$A$13,"-",INDEX(Indice_faturamento[#All],MATCH($AT27&amp;$AV$2,Indice_faturamento[[#All],[Mês]],0),$AI$3))</f>
        <v>-</v>
      </c>
      <c r="AW27" s="76" t="str">
        <f>IF($AT27 &gt;$A$13,"-", INDEX(Indice_Horas[#All],MATCH($AT27&amp;$AU$19,Indice_Horas[[#All],[Mês]],0),$AI$3))</f>
        <v>-</v>
      </c>
      <c r="AX27" s="76" t="str">
        <f>IF($AT27 &gt;$A$13,"-",INDEX(Indice_Horas[#All],MATCH($AT27&amp;$AV$2,Indice_Horas[[#All],[Mês]],0),$AI$3))</f>
        <v>-</v>
      </c>
      <c r="AY27" s="73" t="str">
        <f>IF($AT27 &gt;$A$13,"-", INDEX(Indice_Emprego[#All],MATCH($AT27&amp;$AU$19,Indice_Emprego[[#All],[Mês]],0),$AI$3))</f>
        <v>-</v>
      </c>
      <c r="AZ27" s="72" t="str">
        <f>IF($AT27 &gt;$A$13,"-",INDEX(Indice_Emprego[#All],MATCH($AT27&amp;$AV$2,Indice_Emprego[[#All],[Mês]],0),$AI$3))</f>
        <v>-</v>
      </c>
      <c r="BA27" s="76" t="str">
        <f>IF($AT27 &gt;$A$13,"-", INDEX(Indice_massa_salarial[#All],MATCH($AT27&amp;$AU$19,Indice_massa_salarial[[#All],[Mês]],0),$AI$3))</f>
        <v>-</v>
      </c>
      <c r="BB27" s="76" t="str">
        <f>IF($AT27 &gt;$A$13,"-",INDEX(Indice_massa_salarial[#All],MATCH($AT27&amp;$AV$2,Indice_massa_salarial[[#All],[Mês]],0),$AI$3))</f>
        <v>-</v>
      </c>
      <c r="BC27" s="73" t="str">
        <f>IF($AT27 &gt;$A$13,"-", INDEX(Indice_RMR[#All],MATCH($AT27&amp;$AU$19,Indice_RMR[[#All],[Mês]],0),$AI$3))</f>
        <v>-</v>
      </c>
      <c r="BD27" s="72" t="str">
        <f>IF($AT27 &gt;$A$13,"-",INDEX(Indice_RMR[#All],MATCH($AT27&amp;$AV$2,Indice_RMR[[#All],[Mês]],0),$AI$3))</f>
        <v>-</v>
      </c>
      <c r="BE27" s="76" t="str">
        <f>IF($AT27 &gt;$A$13,"-", INDEX(Indice_UCI[#All],MATCH($AT27&amp;$AU$19,Indice_UCI[[#All],[Mês]],0),$AI$3))</f>
        <v>-</v>
      </c>
      <c r="BF27" s="72" t="str">
        <f>IF($AT27 &gt;$A$13,"-",INDEX(Indice_UCI[#All],MATCH($AT27&amp;$AV$2,Indice_UCI[[#All],[Mês]],0),$AI$3))</f>
        <v>-</v>
      </c>
    </row>
    <row r="28" spans="1:58" x14ac:dyDescent="0.3">
      <c r="A28" s="159" t="s">
        <v>32</v>
      </c>
      <c r="AF28">
        <v>2028</v>
      </c>
      <c r="AK28" s="25">
        <f t="shared" si="1"/>
        <v>266</v>
      </c>
      <c r="AL28" s="25">
        <v>11</v>
      </c>
      <c r="AM28" s="40">
        <f>INDEX(Serie_Encadeada[#All],$AK28,$AJ$3)</f>
        <v>101.67</v>
      </c>
      <c r="AN28" s="40">
        <f>INDEX(Serie_Encadeada[#All],$AK28,$AJ$4)</f>
        <v>101.34</v>
      </c>
      <c r="AO28" s="40">
        <f>INDEX(Serie_Encadeada[#All],$AK28,$AJ$5)</f>
        <v>119.75</v>
      </c>
      <c r="AP28" s="40">
        <f>INDEX(Serie_Encadeada[#All],$AK28,$AJ$6)</f>
        <v>139.71</v>
      </c>
      <c r="AQ28" s="40">
        <f>INDEX(Serie_Encadeada[#All],$AK28,$AJ$7)</f>
        <v>116.67</v>
      </c>
      <c r="AR28" s="40">
        <f>INDEX(Serie_Encadeada[#All],$AK28,$AJ$8)</f>
        <v>78.849999999999994</v>
      </c>
      <c r="AT28" s="23">
        <v>8</v>
      </c>
      <c r="AU28" s="73" t="str">
        <f>IF($AT28 &gt;$A$13,"-", INDEX(Indice_faturamento[#All],MATCH($AT28&amp;$AU$19,Indice_faturamento[[#All],[Mês]],0),$AI$3))</f>
        <v>-</v>
      </c>
      <c r="AV28" s="72" t="str">
        <f>IF($AT28 &gt;$A$13,"-",INDEX(Indice_faturamento[#All],MATCH($AT28&amp;$AV$2,Indice_faturamento[[#All],[Mês]],0),$AI$3))</f>
        <v>-</v>
      </c>
      <c r="AW28" s="76" t="str">
        <f>IF($AT28 &gt;$A$13,"-", INDEX(Indice_Horas[#All],MATCH($AT28&amp;$AU$19,Indice_Horas[[#All],[Mês]],0),$AI$3))</f>
        <v>-</v>
      </c>
      <c r="AX28" s="76" t="str">
        <f>IF($AT28 &gt;$A$13,"-",INDEX(Indice_Horas[#All],MATCH($AT28&amp;$AV$2,Indice_Horas[[#All],[Mês]],0),$AI$3))</f>
        <v>-</v>
      </c>
      <c r="AY28" s="73" t="str">
        <f>IF($AT28 &gt;$A$13,"-", INDEX(Indice_Emprego[#All],MATCH($AT28&amp;$AU$19,Indice_Emprego[[#All],[Mês]],0),$AI$3))</f>
        <v>-</v>
      </c>
      <c r="AZ28" s="72" t="str">
        <f>IF($AT28 &gt;$A$13,"-",INDEX(Indice_Emprego[#All],MATCH($AT28&amp;$AV$2,Indice_Emprego[[#All],[Mês]],0),$AI$3))</f>
        <v>-</v>
      </c>
      <c r="BA28" s="76" t="str">
        <f>IF($AT28 &gt;$A$13,"-", INDEX(Indice_massa_salarial[#All],MATCH($AT28&amp;$AU$19,Indice_massa_salarial[[#All],[Mês]],0),$AI$3))</f>
        <v>-</v>
      </c>
      <c r="BB28" s="76" t="str">
        <f>IF($AT28 &gt;$A$13,"-",INDEX(Indice_massa_salarial[#All],MATCH($AT28&amp;$AV$2,Indice_massa_salarial[[#All],[Mês]],0),$AI$3))</f>
        <v>-</v>
      </c>
      <c r="BC28" s="73" t="str">
        <f>IF($AT28 &gt;$A$13,"-", INDEX(Indice_RMR[#All],MATCH($AT28&amp;$AU$19,Indice_RMR[[#All],[Mês]],0),$AI$3))</f>
        <v>-</v>
      </c>
      <c r="BD28" s="72" t="str">
        <f>IF($AT28 &gt;$A$13,"-",INDEX(Indice_RMR[#All],MATCH($AT28&amp;$AV$2,Indice_RMR[[#All],[Mês]],0),$AI$3))</f>
        <v>-</v>
      </c>
      <c r="BE28" s="76" t="str">
        <f>IF($AT28 &gt;$A$13,"-", INDEX(Indice_UCI[#All],MATCH($AT28&amp;$AU$19,Indice_UCI[[#All],[Mês]],0),$AI$3))</f>
        <v>-</v>
      </c>
      <c r="BF28" s="72" t="str">
        <f>IF($AT28 &gt;$A$13,"-",INDEX(Indice_UCI[#All],MATCH($AT28&amp;$AV$2,Indice_UCI[[#All],[Mês]],0),$AI$3))</f>
        <v>-</v>
      </c>
    </row>
    <row r="29" spans="1:58" x14ac:dyDescent="0.3">
      <c r="AF29">
        <v>2029</v>
      </c>
      <c r="AK29" s="25">
        <f t="shared" si="1"/>
        <v>267</v>
      </c>
      <c r="AL29" s="25">
        <v>12</v>
      </c>
      <c r="AM29" s="40">
        <f>INDEX(Serie_Encadeada[#All],$AK29,$AJ$3)</f>
        <v>105.31</v>
      </c>
      <c r="AN29" s="40">
        <f>INDEX(Serie_Encadeada[#All],$AK29,$AJ$4)</f>
        <v>104.43</v>
      </c>
      <c r="AO29" s="40">
        <f>INDEX(Serie_Encadeada[#All],$AK29,$AJ$5)</f>
        <v>120.53</v>
      </c>
      <c r="AP29" s="40">
        <f>INDEX(Serie_Encadeada[#All],$AK29,$AJ$6)</f>
        <v>147.47999999999999</v>
      </c>
      <c r="AQ29" s="40">
        <f>INDEX(Serie_Encadeada[#All],$AK29,$AJ$7)</f>
        <v>122.37</v>
      </c>
      <c r="AR29" s="40">
        <f>INDEX(Serie_Encadeada[#All],$AK29,$AJ$8)</f>
        <v>79.59</v>
      </c>
      <c r="AT29" s="23">
        <v>9</v>
      </c>
      <c r="AU29" s="73" t="str">
        <f>IF($AT29 &gt;$A$13,"-", INDEX(Indice_faturamento[#All],MATCH($AT29&amp;$AU$19,Indice_faturamento[[#All],[Mês]],0),$AI$3))</f>
        <v>-</v>
      </c>
      <c r="AV29" s="72" t="str">
        <f>IF($AT29 &gt;$A$13,"-",INDEX(Indice_faturamento[#All],MATCH($AT29&amp;$AV$2,Indice_faturamento[[#All],[Mês]],0),$AI$3))</f>
        <v>-</v>
      </c>
      <c r="AW29" s="76" t="str">
        <f>IF($AT29 &gt;$A$13,"-", INDEX(Indice_Horas[#All],MATCH($AT29&amp;$AU$19,Indice_Horas[[#All],[Mês]],0),$AI$3))</f>
        <v>-</v>
      </c>
      <c r="AX29" s="76" t="str">
        <f>IF($AT29 &gt;$A$13,"-",INDEX(Indice_Horas[#All],MATCH($AT29&amp;$AV$2,Indice_Horas[[#All],[Mês]],0),$AI$3))</f>
        <v>-</v>
      </c>
      <c r="AY29" s="73" t="str">
        <f>IF($AT29 &gt;$A$13,"-", INDEX(Indice_Emprego[#All],MATCH($AT29&amp;$AU$19,Indice_Emprego[[#All],[Mês]],0),$AI$3))</f>
        <v>-</v>
      </c>
      <c r="AZ29" s="72" t="str">
        <f>IF($AT29 &gt;$A$13,"-",INDEX(Indice_Emprego[#All],MATCH($AT29&amp;$AV$2,Indice_Emprego[[#All],[Mês]],0),$AI$3))</f>
        <v>-</v>
      </c>
      <c r="BA29" s="76" t="str">
        <f>IF($AT29 &gt;$A$13,"-", INDEX(Indice_massa_salarial[#All],MATCH($AT29&amp;$AU$19,Indice_massa_salarial[[#All],[Mês]],0),$AI$3))</f>
        <v>-</v>
      </c>
      <c r="BB29" s="76" t="str">
        <f>IF($AT29 &gt;$A$13,"-",INDEX(Indice_massa_salarial[#All],MATCH($AT29&amp;$AV$2,Indice_massa_salarial[[#All],[Mês]],0),$AI$3))</f>
        <v>-</v>
      </c>
      <c r="BC29" s="73" t="str">
        <f>IF($AT29 &gt;$A$13,"-", INDEX(Indice_RMR[#All],MATCH($AT29&amp;$AU$19,Indice_RMR[[#All],[Mês]],0),$AI$3))</f>
        <v>-</v>
      </c>
      <c r="BD29" s="72" t="str">
        <f>IF($AT29 &gt;$A$13,"-",INDEX(Indice_RMR[#All],MATCH($AT29&amp;$AV$2,Indice_RMR[[#All],[Mês]],0),$AI$3))</f>
        <v>-</v>
      </c>
      <c r="BE29" s="76" t="str">
        <f>IF($AT29 &gt;$A$13,"-", INDEX(Indice_UCI[#All],MATCH($AT29&amp;$AU$19,Indice_UCI[[#All],[Mês]],0),$AI$3))</f>
        <v>-</v>
      </c>
      <c r="BF29" s="72" t="str">
        <f>IF($AT29 &gt;$A$13,"-",INDEX(Indice_UCI[#All],MATCH($AT29&amp;$AV$2,Indice_UCI[[#All],[Mês]],0),$AI$3))</f>
        <v>-</v>
      </c>
    </row>
    <row r="30" spans="1:58" x14ac:dyDescent="0.3">
      <c r="AK30" s="25">
        <f t="shared" si="1"/>
        <v>268</v>
      </c>
      <c r="AL30" s="25">
        <v>13</v>
      </c>
      <c r="AM30" s="40">
        <f>INDEX(Serie_Encadeada[#All],$AK30,$AJ$3)</f>
        <v>112.14</v>
      </c>
      <c r="AN30" s="40">
        <f>INDEX(Serie_Encadeada[#All],$AK30,$AJ$4)</f>
        <v>105.55</v>
      </c>
      <c r="AO30" s="40">
        <f>INDEX(Serie_Encadeada[#All],$AK30,$AJ$5)</f>
        <v>120.93</v>
      </c>
      <c r="AP30" s="40">
        <f>INDEX(Serie_Encadeada[#All],$AK30,$AJ$6)</f>
        <v>131.72</v>
      </c>
      <c r="AQ30" s="40">
        <f>INDEX(Serie_Encadeada[#All],$AK30,$AJ$7)</f>
        <v>108.92</v>
      </c>
      <c r="AR30" s="40">
        <f>INDEX(Serie_Encadeada[#All],$AK30,$AJ$8)</f>
        <v>80.25</v>
      </c>
      <c r="AT30" s="23">
        <v>10</v>
      </c>
      <c r="AU30" s="73" t="str">
        <f>IF($AT30 &gt;$A$13,"-", INDEX(Indice_faturamento[#All],MATCH($AT30&amp;$AU$19,Indice_faturamento[[#All],[Mês]],0),$AI$3))</f>
        <v>-</v>
      </c>
      <c r="AV30" s="72" t="str">
        <f>IF($AT30 &gt;$A$13,"-",INDEX(Indice_faturamento[#All],MATCH($AT30&amp;$AV$2,Indice_faturamento[[#All],[Mês]],0),$AI$3))</f>
        <v>-</v>
      </c>
      <c r="AW30" s="76" t="str">
        <f>IF($AT30 &gt;$A$13,"-", INDEX(Indice_Horas[#All],MATCH($AT30&amp;$AU$19,Indice_Horas[[#All],[Mês]],0),$AI$3))</f>
        <v>-</v>
      </c>
      <c r="AX30" s="76" t="str">
        <f>IF($AT30 &gt;$A$13,"-",INDEX(Indice_Horas[#All],MATCH($AT30&amp;$AV$2,Indice_Horas[[#All],[Mês]],0),$AI$3))</f>
        <v>-</v>
      </c>
      <c r="AY30" s="73" t="str">
        <f>IF($AT30 &gt;$A$13,"-", INDEX(Indice_Emprego[#All],MATCH($AT30&amp;$AU$19,Indice_Emprego[[#All],[Mês]],0),$AI$3))</f>
        <v>-</v>
      </c>
      <c r="AZ30" s="72" t="str">
        <f>IF($AT30 &gt;$A$13,"-",INDEX(Indice_Emprego[#All],MATCH($AT30&amp;$AV$2,Indice_Emprego[[#All],[Mês]],0),$AI$3))</f>
        <v>-</v>
      </c>
      <c r="BA30" s="76" t="str">
        <f>IF($AT30 &gt;$A$13,"-", INDEX(Indice_massa_salarial[#All],MATCH($AT30&amp;$AU$19,Indice_massa_salarial[[#All],[Mês]],0),$AI$3))</f>
        <v>-</v>
      </c>
      <c r="BB30" s="76" t="str">
        <f>IF($AT30 &gt;$A$13,"-",INDEX(Indice_massa_salarial[#All],MATCH($AT30&amp;$AV$2,Indice_massa_salarial[[#All],[Mês]],0),$AI$3))</f>
        <v>-</v>
      </c>
      <c r="BC30" s="73" t="str">
        <f>IF($AT30 &gt;$A$13,"-", INDEX(Indice_RMR[#All],MATCH($AT30&amp;$AU$19,Indice_RMR[[#All],[Mês]],0),$AI$3))</f>
        <v>-</v>
      </c>
      <c r="BD30" s="72" t="str">
        <f>IF($AT30 &gt;$A$13,"-",INDEX(Indice_RMR[#All],MATCH($AT30&amp;$AV$2,Indice_RMR[[#All],[Mês]],0),$AI$3))</f>
        <v>-</v>
      </c>
      <c r="BE30" s="76" t="str">
        <f>IF($AT30 &gt;$A$13,"-", INDEX(Indice_UCI[#All],MATCH($AT30&amp;$AU$19,Indice_UCI[[#All],[Mês]],0),$AI$3))</f>
        <v>-</v>
      </c>
      <c r="BF30" s="72" t="str">
        <f>IF($AT30 &gt;$A$13,"-",INDEX(Indice_UCI[#All],MATCH($AT30&amp;$AV$2,Indice_UCI[[#All],[Mês]],0),$AI$3))</f>
        <v>-</v>
      </c>
    </row>
    <row r="31" spans="1:58" x14ac:dyDescent="0.3">
      <c r="AK31" s="25">
        <f t="shared" si="1"/>
        <v>269</v>
      </c>
      <c r="AL31" s="25">
        <v>14</v>
      </c>
      <c r="AM31" s="40">
        <f>INDEX(Serie_Encadeada[#All],$AK31,$AJ$3)</f>
        <v>113.25</v>
      </c>
      <c r="AN31" s="40">
        <f>INDEX(Serie_Encadeada[#All],$AK31,$AJ$4)</f>
        <v>104.94</v>
      </c>
      <c r="AO31" s="40">
        <f>INDEX(Serie_Encadeada[#All],$AK31,$AJ$5)</f>
        <v>121.1</v>
      </c>
      <c r="AP31" s="40">
        <f>INDEX(Serie_Encadeada[#All],$AK31,$AJ$6)</f>
        <v>135.32</v>
      </c>
      <c r="AQ31" s="40">
        <f>INDEX(Serie_Encadeada[#All],$AK31,$AJ$7)</f>
        <v>111.74</v>
      </c>
      <c r="AR31" s="40">
        <f>INDEX(Serie_Encadeada[#All],$AK31,$AJ$8)</f>
        <v>80.48</v>
      </c>
      <c r="AT31" s="23">
        <v>11</v>
      </c>
      <c r="AU31" s="73" t="str">
        <f>IF($AT31 &gt;$A$13,"-", INDEX(Indice_faturamento[#All],MATCH($AT31&amp;$AU$19,Indice_faturamento[[#All],[Mês]],0),$AI$3))</f>
        <v>-</v>
      </c>
      <c r="AV31" s="72" t="str">
        <f>IF($AT31 &gt;$A$13,"-",INDEX(Indice_faturamento[#All],MATCH($AT31&amp;$AV$2,Indice_faturamento[[#All],[Mês]],0),$AI$3))</f>
        <v>-</v>
      </c>
      <c r="AW31" s="76" t="str">
        <f>IF($AT31 &gt;$A$13,"-", INDEX(Indice_Horas[#All],MATCH($AT31&amp;$AU$19,Indice_Horas[[#All],[Mês]],0),$AI$3))</f>
        <v>-</v>
      </c>
      <c r="AX31" s="76" t="str">
        <f>IF($AT31 &gt;$A$13,"-",INDEX(Indice_Horas[#All],MATCH($AT31&amp;$AV$2,Indice_Horas[[#All],[Mês]],0),$AI$3))</f>
        <v>-</v>
      </c>
      <c r="AY31" s="73" t="str">
        <f>IF($AT31 &gt;$A$13,"-", INDEX(Indice_Emprego[#All],MATCH($AT31&amp;$AU$19,Indice_Emprego[[#All],[Mês]],0),$AI$3))</f>
        <v>-</v>
      </c>
      <c r="AZ31" s="72" t="str">
        <f>IF($AT31 &gt;$A$13,"-",INDEX(Indice_Emprego[#All],MATCH($AT31&amp;$AV$2,Indice_Emprego[[#All],[Mês]],0),$AI$3))</f>
        <v>-</v>
      </c>
      <c r="BA31" s="76" t="str">
        <f>IF($AT31 &gt;$A$13,"-", INDEX(Indice_massa_salarial[#All],MATCH($AT31&amp;$AU$19,Indice_massa_salarial[[#All],[Mês]],0),$AI$3))</f>
        <v>-</v>
      </c>
      <c r="BB31" s="76" t="str">
        <f>IF($AT31 &gt;$A$13,"-",INDEX(Indice_massa_salarial[#All],MATCH($AT31&amp;$AV$2,Indice_massa_salarial[[#All],[Mês]],0),$AI$3))</f>
        <v>-</v>
      </c>
      <c r="BC31" s="73" t="str">
        <f>IF($AT31 &gt;$A$13,"-", INDEX(Indice_RMR[#All],MATCH($AT31&amp;$AU$19,Indice_RMR[[#All],[Mês]],0),$AI$3))</f>
        <v>-</v>
      </c>
      <c r="BD31" s="72" t="str">
        <f>IF($AT31 &gt;$A$13,"-",INDEX(Indice_RMR[#All],MATCH($AT31&amp;$AV$2,Indice_RMR[[#All],[Mês]],0),$AI$3))</f>
        <v>-</v>
      </c>
      <c r="BE31" s="76" t="str">
        <f>IF($AT31 &gt;$A$13,"-", INDEX(Indice_UCI[#All],MATCH($AT31&amp;$AU$19,Indice_UCI[[#All],[Mês]],0),$AI$3))</f>
        <v>-</v>
      </c>
      <c r="BF31" s="72" t="str">
        <f>IF($AT31 &gt;$A$13,"-",INDEX(Indice_UCI[#All],MATCH($AT31&amp;$AV$2,Indice_UCI[[#All],[Mês]],0),$AI$3))</f>
        <v>-</v>
      </c>
    </row>
    <row r="32" spans="1:58" x14ac:dyDescent="0.3">
      <c r="AK32" s="25">
        <f t="shared" si="1"/>
        <v>270</v>
      </c>
      <c r="AL32" s="25">
        <v>15</v>
      </c>
      <c r="AM32" s="40">
        <f>INDEX(Serie_Encadeada[#All],$AK32,$AJ$3)</f>
        <v>115.96</v>
      </c>
      <c r="AN32" s="40">
        <f>INDEX(Serie_Encadeada[#All],$AK32,$AJ$4)</f>
        <v>105.25</v>
      </c>
      <c r="AO32" s="40">
        <f>INDEX(Serie_Encadeada[#All],$AK32,$AJ$5)</f>
        <v>120.39</v>
      </c>
      <c r="AP32" s="40">
        <f>INDEX(Serie_Encadeada[#All],$AK32,$AJ$6)</f>
        <v>130.19999999999999</v>
      </c>
      <c r="AQ32" s="40">
        <f>INDEX(Serie_Encadeada[#All],$AK32,$AJ$7)</f>
        <v>108.15</v>
      </c>
      <c r="AR32" s="40">
        <f>INDEX(Serie_Encadeada[#All],$AK32,$AJ$8)</f>
        <v>81.12</v>
      </c>
      <c r="AT32" s="23">
        <v>12</v>
      </c>
      <c r="AU32" s="73" t="str">
        <f>IF($AT32 &gt;$A$13,"-", INDEX(Indice_faturamento[#All],MATCH($AT32&amp;$AU$19,Indice_faturamento[[#All],[Mês]],0),$AI$3))</f>
        <v>-</v>
      </c>
      <c r="AV32" s="72" t="str">
        <f>IF($AT32 &gt;$A$13,"-",INDEX(Indice_faturamento[#All],MATCH($AT32&amp;$AV$2,Indice_faturamento[[#All],[Mês]],0),$AI$3))</f>
        <v>-</v>
      </c>
      <c r="AW32" s="76" t="str">
        <f>IF($AT32 &gt;$A$13,"-", INDEX(Indice_Horas[#All],MATCH($AT32&amp;$AU$19,Indice_Horas[[#All],[Mês]],0),$AI$3))</f>
        <v>-</v>
      </c>
      <c r="AX32" s="76" t="str">
        <f>IF($AT32 &gt;$A$13,"-",INDEX(Indice_Horas[#All],MATCH($AT32&amp;$AV$2,Indice_Horas[[#All],[Mês]],0),$AI$3))</f>
        <v>-</v>
      </c>
      <c r="AY32" s="73" t="str">
        <f>IF($AT32 &gt;$A$13,"-", INDEX(Indice_Emprego[#All],MATCH($AT32&amp;$AU$19,Indice_Emprego[[#All],[Mês]],0),$AI$3))</f>
        <v>-</v>
      </c>
      <c r="AZ32" s="72" t="str">
        <f>IF($AT32 &gt;$A$13,"-",INDEX(Indice_Emprego[#All],MATCH($AT32&amp;$AV$2,Indice_Emprego[[#All],[Mês]],0),$AI$3))</f>
        <v>-</v>
      </c>
      <c r="BA32" s="76" t="str">
        <f>IF($AT32 &gt;$A$13,"-", INDEX(Indice_massa_salarial[#All],MATCH($AT32&amp;$AU$19,Indice_massa_salarial[[#All],[Mês]],0),$AI$3))</f>
        <v>-</v>
      </c>
      <c r="BB32" s="76" t="str">
        <f>IF($AT32 &gt;$A$13,"-",INDEX(Indice_massa_salarial[#All],MATCH($AT32&amp;$AV$2,Indice_massa_salarial[[#All],[Mês]],0),$AI$3))</f>
        <v>-</v>
      </c>
      <c r="BC32" s="73" t="str">
        <f>IF($AT32 &gt;$A$13,"-", INDEX(Indice_RMR[#All],MATCH($AT32&amp;$AU$19,Indice_RMR[[#All],[Mês]],0),$AI$3))</f>
        <v>-</v>
      </c>
      <c r="BD32" s="72" t="str">
        <f>IF($AT32 &gt;$A$13,"-",INDEX(Indice_RMR[#All],MATCH($AT32&amp;$AV$2,Indice_RMR[[#All],[Mês]],0),$AI$3))</f>
        <v>-</v>
      </c>
      <c r="BE32" s="76" t="str">
        <f>IF($AT32 &gt;$A$13,"-", INDEX(Indice_UCI[#All],MATCH($AT32&amp;$AU$19,Indice_UCI[[#All],[Mês]],0),$AI$3))</f>
        <v>-</v>
      </c>
      <c r="BF32" s="72" t="str">
        <f>IF($AT32 &gt;$A$13,"-",INDEX(Indice_UCI[#All],MATCH($AT32&amp;$AV$2,Indice_UCI[[#All],[Mês]],0),$AI$3))</f>
        <v>-</v>
      </c>
    </row>
    <row r="33" spans="36:58" x14ac:dyDescent="0.3">
      <c r="AK33" s="25">
        <f t="shared" si="1"/>
        <v>271</v>
      </c>
      <c r="AL33" s="25">
        <v>16</v>
      </c>
      <c r="AM33" s="40">
        <f>INDEX(Serie_Encadeada[#All],$AK33,$AJ$3)</f>
        <v>115.81</v>
      </c>
      <c r="AN33" s="40">
        <f>INDEX(Serie_Encadeada[#All],$AK33,$AJ$4)</f>
        <v>106.91</v>
      </c>
      <c r="AO33" s="40">
        <f>INDEX(Serie_Encadeada[#All],$AK33,$AJ$5)</f>
        <v>120.07</v>
      </c>
      <c r="AP33" s="40">
        <f>INDEX(Serie_Encadeada[#All],$AK33,$AJ$6)</f>
        <v>129.4</v>
      </c>
      <c r="AQ33" s="40">
        <f>INDEX(Serie_Encadeada[#All],$AK33,$AJ$7)</f>
        <v>107.77</v>
      </c>
      <c r="AR33" s="40">
        <f>INDEX(Serie_Encadeada[#All],$AK33,$AJ$8)</f>
        <v>83.15</v>
      </c>
      <c r="AT33" s="22" t="s">
        <v>28</v>
      </c>
      <c r="AU33" s="74">
        <f t="shared" ref="AU33:BF33" si="2">AVERAGE(AU21:AU32)</f>
        <v>105.94499999999999</v>
      </c>
      <c r="AV33" s="75">
        <f t="shared" si="2"/>
        <v>85.085000000000008</v>
      </c>
      <c r="AW33" s="77">
        <f t="shared" si="2"/>
        <v>160.19499999999999</v>
      </c>
      <c r="AX33" s="77">
        <f t="shared" si="2"/>
        <v>159.02500000000001</v>
      </c>
      <c r="AY33" s="74">
        <f t="shared" si="2"/>
        <v>154.22</v>
      </c>
      <c r="AZ33" s="75">
        <f t="shared" si="2"/>
        <v>155.32</v>
      </c>
      <c r="BA33" s="77">
        <f t="shared" si="2"/>
        <v>204.01000000000002</v>
      </c>
      <c r="BB33" s="77">
        <f t="shared" si="2"/>
        <v>204.89999999999998</v>
      </c>
      <c r="BC33" s="74">
        <f t="shared" si="2"/>
        <v>133.01499999999999</v>
      </c>
      <c r="BD33" s="75">
        <f t="shared" si="2"/>
        <v>132.04499999999999</v>
      </c>
      <c r="BE33" s="77">
        <f t="shared" si="2"/>
        <v>88.67</v>
      </c>
      <c r="BF33" s="75">
        <f t="shared" si="2"/>
        <v>80.930000000000007</v>
      </c>
    </row>
    <row r="34" spans="36:58" x14ac:dyDescent="0.3">
      <c r="AK34" s="25">
        <f t="shared" si="1"/>
        <v>272</v>
      </c>
      <c r="AL34" s="25">
        <v>17</v>
      </c>
      <c r="AM34" s="40">
        <f>INDEX(Serie_Encadeada[#All],$AK34,$AJ$3)</f>
        <v>124.65</v>
      </c>
      <c r="AN34" s="40">
        <f>INDEX(Serie_Encadeada[#All],$AK34,$AJ$4)</f>
        <v>106.48</v>
      </c>
      <c r="AO34" s="40">
        <f>INDEX(Serie_Encadeada[#All],$AK34,$AJ$5)</f>
        <v>120.02</v>
      </c>
      <c r="AP34" s="40">
        <f>INDEX(Serie_Encadeada[#All],$AK34,$AJ$6)</f>
        <v>135.61000000000001</v>
      </c>
      <c r="AQ34" s="40">
        <f>INDEX(Serie_Encadeada[#All],$AK34,$AJ$7)</f>
        <v>112.99</v>
      </c>
      <c r="AR34" s="40">
        <f>INDEX(Serie_Encadeada[#All],$AK34,$AJ$8)</f>
        <v>82.8</v>
      </c>
    </row>
    <row r="35" spans="36:58" x14ac:dyDescent="0.3">
      <c r="AK35" s="25">
        <f t="shared" si="1"/>
        <v>273</v>
      </c>
      <c r="AL35" s="25">
        <v>18</v>
      </c>
      <c r="AM35" s="40">
        <f>INDEX(Serie_Encadeada[#All],$AK35,$AJ$3)</f>
        <v>122.13</v>
      </c>
      <c r="AN35" s="40">
        <f>INDEX(Serie_Encadeada[#All],$AK35,$AJ$4)</f>
        <v>106.23</v>
      </c>
      <c r="AO35" s="40">
        <f>INDEX(Serie_Encadeada[#All],$AK35,$AJ$5)</f>
        <v>120.83</v>
      </c>
      <c r="AP35" s="40">
        <f>INDEX(Serie_Encadeada[#All],$AK35,$AJ$6)</f>
        <v>127.89</v>
      </c>
      <c r="AQ35" s="40">
        <f>INDEX(Serie_Encadeada[#All],$AK35,$AJ$7)</f>
        <v>105.85</v>
      </c>
      <c r="AR35" s="40">
        <f>INDEX(Serie_Encadeada[#All],$AK35,$AJ$8)</f>
        <v>82.57</v>
      </c>
    </row>
    <row r="36" spans="36:58" x14ac:dyDescent="0.3">
      <c r="AK36" s="25">
        <f t="shared" si="1"/>
        <v>274</v>
      </c>
      <c r="AL36" s="25">
        <v>19</v>
      </c>
      <c r="AM36" s="40">
        <f>INDEX(Serie_Encadeada[#All],$AK36,$AJ$3)</f>
        <v>126.56</v>
      </c>
      <c r="AN36" s="40">
        <f>INDEX(Serie_Encadeada[#All],$AK36,$AJ$4)</f>
        <v>107.93</v>
      </c>
      <c r="AO36" s="40">
        <f>INDEX(Serie_Encadeada[#All],$AK36,$AJ$5)</f>
        <v>120.53</v>
      </c>
      <c r="AP36" s="40">
        <f>INDEX(Serie_Encadeada[#All],$AK36,$AJ$6)</f>
        <v>129.18</v>
      </c>
      <c r="AQ36" s="40">
        <f>INDEX(Serie_Encadeada[#All],$AK36,$AJ$7)</f>
        <v>107.18</v>
      </c>
      <c r="AR36" s="40">
        <f>INDEX(Serie_Encadeada[#All],$AK36,$AJ$8)</f>
        <v>82.89</v>
      </c>
      <c r="AU36" t="s">
        <v>3</v>
      </c>
    </row>
    <row r="37" spans="36:58" x14ac:dyDescent="0.3">
      <c r="AK37" s="25">
        <f t="shared" si="1"/>
        <v>275</v>
      </c>
      <c r="AL37" s="25">
        <v>20</v>
      </c>
      <c r="AM37" s="40">
        <f>INDEX(Serie_Encadeada[#All],$AK37,$AJ$3)</f>
        <v>128.94999999999999</v>
      </c>
      <c r="AN37" s="40">
        <f>INDEX(Serie_Encadeada[#All],$AK37,$AJ$4)</f>
        <v>109.94</v>
      </c>
      <c r="AO37" s="40">
        <f>INDEX(Serie_Encadeada[#All],$AK37,$AJ$5)</f>
        <v>120.23</v>
      </c>
      <c r="AP37" s="40">
        <f>INDEX(Serie_Encadeada[#All],$AK37,$AJ$6)</f>
        <v>130.02000000000001</v>
      </c>
      <c r="AQ37" s="40">
        <f>INDEX(Serie_Encadeada[#All],$AK37,$AJ$7)</f>
        <v>108.14</v>
      </c>
      <c r="AR37" s="40">
        <f>INDEX(Serie_Encadeada[#All],$AK37,$AJ$8)</f>
        <v>82.18</v>
      </c>
      <c r="AU37" s="123">
        <f>$B$13</f>
        <v>2026</v>
      </c>
      <c r="AV37" s="123">
        <f>$AL$13</f>
        <v>2025</v>
      </c>
      <c r="AW37" s="123">
        <f>$B$13</f>
        <v>2026</v>
      </c>
      <c r="AX37" s="123">
        <f>$AL$13</f>
        <v>2025</v>
      </c>
      <c r="AY37" s="123">
        <f>$B$13</f>
        <v>2026</v>
      </c>
      <c r="AZ37" s="123">
        <f>$AL$13</f>
        <v>2025</v>
      </c>
      <c r="BA37" s="123">
        <f>$B$13</f>
        <v>2026</v>
      </c>
      <c r="BB37" s="123">
        <f>$AL$13</f>
        <v>2025</v>
      </c>
      <c r="BC37" s="123">
        <f>$B$13</f>
        <v>2026</v>
      </c>
      <c r="BD37" s="123">
        <f>$AL$13</f>
        <v>2025</v>
      </c>
      <c r="BE37" s="123">
        <f>$B$13</f>
        <v>2026</v>
      </c>
      <c r="BF37" s="123">
        <f>$AL$13</f>
        <v>2025</v>
      </c>
    </row>
    <row r="38" spans="36:58" x14ac:dyDescent="0.3">
      <c r="AK38" s="25">
        <f t="shared" si="1"/>
        <v>276</v>
      </c>
      <c r="AL38" s="25">
        <v>21</v>
      </c>
      <c r="AM38" s="40">
        <f>INDEX(Serie_Encadeada[#All],$AK38,$AJ$3)</f>
        <v>121.55</v>
      </c>
      <c r="AN38" s="40">
        <f>INDEX(Serie_Encadeada[#All],$AK38,$AJ$4)</f>
        <v>107.09</v>
      </c>
      <c r="AO38" s="40">
        <f>INDEX(Serie_Encadeada[#All],$AK38,$AJ$5)</f>
        <v>119.82</v>
      </c>
      <c r="AP38" s="40">
        <f>INDEX(Serie_Encadeada[#All],$AK38,$AJ$6)</f>
        <v>149.06</v>
      </c>
      <c r="AQ38" s="40">
        <f>INDEX(Serie_Encadeada[#All],$AK38,$AJ$7)</f>
        <v>124.4</v>
      </c>
      <c r="AR38" s="40">
        <f>INDEX(Serie_Encadeada[#All],$AK38,$AJ$8)</f>
        <v>79.31</v>
      </c>
      <c r="AT38" t="s">
        <v>11</v>
      </c>
      <c r="AU38" s="86" t="s">
        <v>10</v>
      </c>
      <c r="AV38" s="86"/>
      <c r="AW38" s="85" t="s">
        <v>12</v>
      </c>
      <c r="AX38" s="84"/>
      <c r="AY38" s="85" t="s">
        <v>13</v>
      </c>
      <c r="AZ38" s="84"/>
      <c r="BA38" s="85" t="s">
        <v>14</v>
      </c>
      <c r="BB38" s="84"/>
      <c r="BC38" s="85" t="s">
        <v>15</v>
      </c>
      <c r="BD38" s="84"/>
      <c r="BE38" s="85" t="s">
        <v>16</v>
      </c>
      <c r="BF38" s="84"/>
    </row>
    <row r="39" spans="36:58" x14ac:dyDescent="0.3">
      <c r="AK39" s="25">
        <f t="shared" si="1"/>
        <v>277</v>
      </c>
      <c r="AL39" s="25">
        <v>22</v>
      </c>
      <c r="AM39" s="40">
        <f>INDEX(Serie_Encadeada[#All],$AK39,$AJ$3)</f>
        <v>128.12</v>
      </c>
      <c r="AN39" s="40">
        <f>INDEX(Serie_Encadeada[#All],$AK39,$AJ$4)</f>
        <v>103.06</v>
      </c>
      <c r="AO39" s="40">
        <f>INDEX(Serie_Encadeada[#All],$AK39,$AJ$5)</f>
        <v>119.95</v>
      </c>
      <c r="AP39" s="40">
        <f>INDEX(Serie_Encadeada[#All],$AK39,$AJ$6)</f>
        <v>195.07</v>
      </c>
      <c r="AQ39" s="40">
        <f>INDEX(Serie_Encadeada[#All],$AK39,$AJ$7)</f>
        <v>162.63</v>
      </c>
      <c r="AR39" s="40">
        <f>INDEX(Serie_Encadeada[#All],$AK39,$AJ$8)</f>
        <v>76.98</v>
      </c>
      <c r="AT39" s="23">
        <v>1</v>
      </c>
      <c r="AU39" s="124">
        <f>INDEX(Indice_faturamento[#All],MATCH($AT39&amp;$AU$19,Indice_faturamento[[#All],[Mês]],0),$AH$3)</f>
        <v>96.99</v>
      </c>
      <c r="AV39" s="125">
        <f>INDEX(Indice_faturamento[#All],MATCH($AT39&amp;$AV$2,Indice_faturamento[[#All],[Mês]],0),$AH$3)</f>
        <v>102.77</v>
      </c>
      <c r="AW39" s="76">
        <f>INDEX(Indice_Horas[#All],MATCH($AT39&amp;$AU$19,Indice_Horas[[#All],[Mês]],0),$AH$3)</f>
        <v>97.38</v>
      </c>
      <c r="AX39" s="82">
        <f>INDEX(Indice_Horas[#All],MATCH($AT39&amp;$AV$2,Indice_Horas[[#All],[Mês]],0),$AH$3)</f>
        <v>97.74</v>
      </c>
      <c r="AY39" s="76">
        <f>INDEX(Indice_Emprego[#All],MATCH($AT39&amp;$AU$19,Indice_Emprego[[#All],[Mês]],0),$AH$3)</f>
        <v>119.21</v>
      </c>
      <c r="AZ39" s="82">
        <f>INDEX(Indice_Emprego[#All],MATCH($AT39&amp;$AV$2,Indice_Emprego[[#All],[Mês]],0),$AH$3)</f>
        <v>117.59</v>
      </c>
      <c r="BA39" s="76">
        <f>INDEX(Indice_massa_salarial[#All],MATCH($AT39&amp;$AU$19,Indice_massa_salarial[[#All],[Mês]],0),$AH$3)</f>
        <v>147.84</v>
      </c>
      <c r="BB39" s="82">
        <f>INDEX(Indice_massa_salarial[#All],MATCH($AT39&amp;$AV$2,Indice_massa_salarial[[#All],[Mês]],0),$AH$3)</f>
        <v>138.9</v>
      </c>
      <c r="BC39" s="76">
        <f>INDEX(Indice_RMR[#All],MATCH($AT39&amp;$AU$19,Indice_RMR[[#All],[Mês]],0),$AH$3)</f>
        <v>124.02</v>
      </c>
      <c r="BD39" s="82">
        <f>INDEX(Indice_RMR[#All],MATCH($AT39&amp;$AV$2,Indice_RMR[[#All],[Mês]],0),$AH$3)</f>
        <v>118.12</v>
      </c>
      <c r="BE39" s="76">
        <f>INDEX(Indice_UCI[#All],MATCH($AT39&amp;$AU$19,Indice_UCI[[#All],[Mês]],0),$AH$3)</f>
        <v>78.78</v>
      </c>
      <c r="BF39" s="82">
        <f>INDEX(Indice_UCI[#All],MATCH($AT39&amp;$AV$2,Indice_UCI[[#All],[Mês]],0),$AH$3)</f>
        <v>78.23</v>
      </c>
    </row>
    <row r="40" spans="36:58" x14ac:dyDescent="0.3">
      <c r="AK40" s="25">
        <f t="shared" si="1"/>
        <v>278</v>
      </c>
      <c r="AL40" s="25">
        <v>23</v>
      </c>
      <c r="AM40" s="40">
        <f>INDEX(Serie_Encadeada[#All],$AK40,$AJ$3)</f>
        <v>98.48</v>
      </c>
      <c r="AN40" s="40">
        <f>INDEX(Serie_Encadeada[#All],$AK40,$AJ$4)</f>
        <v>101.19</v>
      </c>
      <c r="AO40" s="40">
        <f>INDEX(Serie_Encadeada[#All],$AK40,$AJ$5)</f>
        <v>121.38</v>
      </c>
      <c r="AP40" s="40">
        <f>INDEX(Serie_Encadeada[#All],$AK40,$AJ$6)</f>
        <v>147.97999999999999</v>
      </c>
      <c r="AQ40" s="40">
        <f>INDEX(Serie_Encadeada[#All],$AK40,$AJ$7)</f>
        <v>121.91</v>
      </c>
      <c r="AR40" s="40">
        <f>INDEX(Serie_Encadeada[#All],$AK40,$AJ$8)</f>
        <v>79.38</v>
      </c>
      <c r="AT40" s="23">
        <v>2</v>
      </c>
      <c r="AU40" s="124">
        <f>IF($AT40 &gt;$A$13,"-", INDEX(Indice_faturamento[#All],MATCH($AT40&amp;$AU$19,Indice_faturamento[[#All],[Mês]],0),$AH$3))</f>
        <v>101.25</v>
      </c>
      <c r="AV40" s="82">
        <f>IF($AT40 &gt;$A$13,"-",INDEX(Indice_faturamento[#All],MATCH($AT40&amp;$AV$2,Indice_faturamento[[#All],[Mês]],0),$AH$3))</f>
        <v>108.38</v>
      </c>
      <c r="AW40" s="76">
        <f>IF($AT40 &gt;$A$13,"-", INDEX(Indice_Horas[#All],MATCH($AT40&amp;$AU$19,Indice_Horas[[#All],[Mês]],0),$AH$3))</f>
        <v>100.01</v>
      </c>
      <c r="AX40" s="82">
        <f>IF($AT40 &gt;$A$13,"-",INDEX(Indice_Horas[#All],MATCH($AT40&amp;$AV$2,Indice_Horas[[#All],[Mês]],0),$AH$3))</f>
        <v>101.2</v>
      </c>
      <c r="AY40" s="76">
        <f>IF($AT40 &gt;$A$13,"-", INDEX(Indice_Emprego[#All],MATCH($AT40&amp;$AU$19,Indice_Emprego[[#All],[Mês]],0),$AH$3))</f>
        <v>119.46</v>
      </c>
      <c r="AZ40" s="82">
        <f>IF($AT40 &gt;$A$13,"-",INDEX(Indice_Emprego[#All],MATCH($AT40&amp;$AV$2,Indice_Emprego[[#All],[Mês]],0),$AH$3))</f>
        <v>118.48</v>
      </c>
      <c r="BA40" s="76">
        <f>IF($AT40 &gt;$A$13,"-", INDEX(Indice_massa_salarial[#All],MATCH($AT40&amp;$AU$19,Indice_massa_salarial[[#All],[Mês]],0),$AH$3))</f>
        <v>144.97</v>
      </c>
      <c r="BB40" s="82">
        <f>IF($AT40 &gt;$A$13,"-",INDEX(Indice_massa_salarial[#All],MATCH($AT40&amp;$AV$2,Indice_massa_salarial[[#All],[Mês]],0),$AH$3))</f>
        <v>137.09</v>
      </c>
      <c r="BC40" s="76">
        <f>IF($AT40 &gt;$A$13,"-", INDEX(Indice_RMR[#All],MATCH($AT40&amp;$AU$19,Indice_RMR[[#All],[Mês]],0),$AH$3))</f>
        <v>121.35</v>
      </c>
      <c r="BD40" s="82">
        <f>IF($AT40 &gt;$A$13,"-",INDEX(Indice_RMR[#All],MATCH($AT40&amp;$AV$2,Indice_RMR[[#All],[Mês]],0),$AH$3))</f>
        <v>115.71</v>
      </c>
      <c r="BE40" s="76">
        <f>IF($AT40 &gt;$A$13,"-", INDEX(Indice_UCI[#All],MATCH($AT40&amp;$AU$19,Indice_UCI[[#All],[Mês]],0),$AH$3))</f>
        <v>79.34</v>
      </c>
      <c r="BF40" s="82">
        <f>IF($AT40 &gt;$A$13,"-",INDEX(Indice_UCI[#All],MATCH($AT40&amp;$AV$2,Indice_UCI[[#All],[Mês]],0),$AH$3))</f>
        <v>80</v>
      </c>
    </row>
    <row r="41" spans="36:58" x14ac:dyDescent="0.3">
      <c r="AK41" s="25">
        <f>MATCH($A$13&amp;$B$13,Serie_Encadeada[[#All],[Mês]],0)</f>
        <v>279</v>
      </c>
      <c r="AL41" s="25">
        <v>24</v>
      </c>
      <c r="AM41" s="40">
        <f>INDEX(Serie_Encadeada[#All],$AK41,$AJ$3)</f>
        <v>101.15</v>
      </c>
      <c r="AN41" s="40">
        <f>INDEX(Serie_Encadeada[#All],$AK41,$AJ$4)</f>
        <v>103.25</v>
      </c>
      <c r="AO41" s="40">
        <f>INDEX(Serie_Encadeada[#All],$AK41,$AJ$5)</f>
        <v>121.28</v>
      </c>
      <c r="AP41" s="40">
        <f>INDEX(Serie_Encadeada[#All],$AK41,$AJ$6)</f>
        <v>154.57</v>
      </c>
      <c r="AQ41" s="40">
        <f>INDEX(Serie_Encadeada[#All],$AK41,$AJ$7)</f>
        <v>127.44</v>
      </c>
      <c r="AR41" s="40">
        <f>INDEX(Serie_Encadeada[#All],$AK41,$AJ$8)</f>
        <v>79.84</v>
      </c>
      <c r="AT41" s="23">
        <v>3</v>
      </c>
      <c r="AU41" s="124" t="str">
        <f>IF($AT41 &gt;$A$13,"-", INDEX(Indice_faturamento[#All],MATCH($AT41&amp;$AU$19,Indice_faturamento[[#All],[Mês]],0),$AH$3))</f>
        <v>-</v>
      </c>
      <c r="AV41" s="82" t="str">
        <f>IF($AT41 &gt;$A$13,"-",INDEX(Indice_faturamento[#All],MATCH($AT41&amp;$AV$2,Indice_faturamento[[#All],[Mês]],0),$AH$3))</f>
        <v>-</v>
      </c>
      <c r="AW41" s="76" t="str">
        <f>IF($AT41 &gt;$A$13,"-", INDEX(Indice_Horas[#All],MATCH($AT41&amp;$AU$19,Indice_Horas[[#All],[Mês]],0),$AH$3))</f>
        <v>-</v>
      </c>
      <c r="AX41" s="82" t="str">
        <f>IF($AT41 &gt;$A$13,"-",INDEX(Indice_Horas[#All],MATCH($AT41&amp;$AV$2,Indice_Horas[[#All],[Mês]],0),$AH$3))</f>
        <v>-</v>
      </c>
      <c r="AY41" s="76" t="str">
        <f>IF($AT41 &gt;$A$13,"-", INDEX(Indice_Emprego[#All],MATCH($AT41&amp;$AU$19,Indice_Emprego[[#All],[Mês]],0),$AH$3))</f>
        <v>-</v>
      </c>
      <c r="AZ41" s="82" t="str">
        <f>IF($AT41 &gt;$A$13,"-",INDEX(Indice_Emprego[#All],MATCH($AT41&amp;$AV$2,Indice_Emprego[[#All],[Mês]],0),$AH$3))</f>
        <v>-</v>
      </c>
      <c r="BA41" s="76" t="str">
        <f>IF($AT41 &gt;$A$13,"-", INDEX(Indice_massa_salarial[#All],MATCH($AT41&amp;$AU$19,Indice_massa_salarial[[#All],[Mês]],0),$AH$3))</f>
        <v>-</v>
      </c>
      <c r="BB41" s="82" t="str">
        <f>IF($AT41 &gt;$A$13,"-",INDEX(Indice_massa_salarial[#All],MATCH($AT41&amp;$AV$2,Indice_massa_salarial[[#All],[Mês]],0),$AH$3))</f>
        <v>-</v>
      </c>
      <c r="BC41" s="76" t="str">
        <f>IF($AT41 &gt;$A$13,"-", INDEX(Indice_RMR[#All],MATCH($AT41&amp;$AU$19,Indice_RMR[[#All],[Mês]],0),$AH$3))</f>
        <v>-</v>
      </c>
      <c r="BD41" s="82" t="str">
        <f>IF($AT41 &gt;$A$13,"-",INDEX(Indice_RMR[#All],MATCH($AT41&amp;$AV$2,Indice_RMR[[#All],[Mês]],0),$AH$3))</f>
        <v>-</v>
      </c>
      <c r="BE41" s="76" t="str">
        <f>IF($AT41 &gt;$A$13,"-", INDEX(Indice_UCI[#All],MATCH($AT41&amp;$AU$19,Indice_UCI[[#All],[Mês]],0),$AH$3))</f>
        <v>-</v>
      </c>
      <c r="BF41" s="82" t="str">
        <f>IF($AT41 &gt;$A$13,"-",INDEX(Indice_UCI[#All],MATCH($AT41&amp;$AV$2,Indice_UCI[[#All],[Mês]],0),$AH$3))</f>
        <v>-</v>
      </c>
    </row>
    <row r="42" spans="36:58" x14ac:dyDescent="0.3">
      <c r="AT42" s="23">
        <v>4</v>
      </c>
      <c r="AU42" s="124" t="str">
        <f>IF($AT42 &gt;$A$13,"-", INDEX(Indice_faturamento[#All],MATCH($AT42&amp;$AU$19,Indice_faturamento[[#All],[Mês]],0),$AH$3))</f>
        <v>-</v>
      </c>
      <c r="AV42" s="82" t="str">
        <f>IF($AT42 &gt;$A$13,"-",INDEX(Indice_faturamento[#All],MATCH($AT42&amp;$AV$2,Indice_faturamento[[#All],[Mês]],0),$AH$3))</f>
        <v>-</v>
      </c>
      <c r="AW42" s="76" t="str">
        <f>IF($AT42 &gt;$A$13,"-", INDEX(Indice_Horas[#All],MATCH($AT42&amp;$AU$19,Indice_Horas[[#All],[Mês]],0),$AH$3))</f>
        <v>-</v>
      </c>
      <c r="AX42" s="82" t="str">
        <f>IF($AT42 &gt;$A$13,"-",INDEX(Indice_Horas[#All],MATCH($AT42&amp;$AV$2,Indice_Horas[[#All],[Mês]],0),$AH$3))</f>
        <v>-</v>
      </c>
      <c r="AY42" s="76" t="str">
        <f>IF($AT42 &gt;$A$13,"-", INDEX(Indice_Emprego[#All],MATCH($AT42&amp;$AU$19,Indice_Emprego[[#All],[Mês]],0),$AH$3))</f>
        <v>-</v>
      </c>
      <c r="AZ42" s="82" t="str">
        <f>IF($AT42 &gt;$A$13,"-",INDEX(Indice_Emprego[#All],MATCH($AT42&amp;$AV$2,Indice_Emprego[[#All],[Mês]],0),$AH$3))</f>
        <v>-</v>
      </c>
      <c r="BA42" s="76" t="str">
        <f>IF($AT42 &gt;$A$13,"-", INDEX(Indice_massa_salarial[#All],MATCH($AT42&amp;$AU$19,Indice_massa_salarial[[#All],[Mês]],0),$AH$3))</f>
        <v>-</v>
      </c>
      <c r="BB42" s="82" t="str">
        <f>IF($AT42 &gt;$A$13,"-",INDEX(Indice_massa_salarial[#All],MATCH($AT42&amp;$AV$2,Indice_massa_salarial[[#All],[Mês]],0),$AH$3))</f>
        <v>-</v>
      </c>
      <c r="BC42" s="76" t="str">
        <f>IF($AT42 &gt;$A$13,"-", INDEX(Indice_RMR[#All],MATCH($AT42&amp;$AU$19,Indice_RMR[[#All],[Mês]],0),$AH$3))</f>
        <v>-</v>
      </c>
      <c r="BD42" s="82" t="str">
        <f>IF($AT42 &gt;$A$13,"-",INDEX(Indice_RMR[#All],MATCH($AT42&amp;$AV$2,Indice_RMR[[#All],[Mês]],0),$AH$3))</f>
        <v>-</v>
      </c>
      <c r="BE42" s="76" t="str">
        <f>IF($AT42 &gt;$A$13,"-", INDEX(Indice_UCI[#All],MATCH($AT42&amp;$AU$19,Indice_UCI[[#All],[Mês]],0),$AH$3))</f>
        <v>-</v>
      </c>
      <c r="BF42" s="82" t="str">
        <f>IF($AT42 &gt;$A$13,"-",INDEX(Indice_UCI[#All],MATCH($AT42&amp;$AV$2,Indice_UCI[[#All],[Mês]],0),$AH$3))</f>
        <v>-</v>
      </c>
    </row>
    <row r="43" spans="36:58" x14ac:dyDescent="0.3">
      <c r="AK43" t="s">
        <v>2</v>
      </c>
      <c r="AT43" s="23">
        <v>5</v>
      </c>
      <c r="AU43" s="124" t="str">
        <f>IF($AT43 &gt;$A$13,"-", INDEX(Indice_faturamento[#All],MATCH($AT43&amp;$AU$19,Indice_faturamento[[#All],[Mês]],0),$AH$3))</f>
        <v>-</v>
      </c>
      <c r="AV43" s="82" t="str">
        <f>IF($AT43 &gt;$A$13,"-",INDEX(Indice_faturamento[#All],MATCH($AT43&amp;$AV$2,Indice_faturamento[[#All],[Mês]],0),$AH$3))</f>
        <v>-</v>
      </c>
      <c r="AW43" s="76" t="str">
        <f>IF($AT43 &gt;$A$13,"-", INDEX(Indice_Horas[#All],MATCH($AT43&amp;$AU$19,Indice_Horas[[#All],[Mês]],0),$AH$3))</f>
        <v>-</v>
      </c>
      <c r="AX43" s="82" t="str">
        <f>IF($AT43 &gt;$A$13,"-",INDEX(Indice_Horas[#All],MATCH($AT43&amp;$AV$2,Indice_Horas[[#All],[Mês]],0),$AH$3))</f>
        <v>-</v>
      </c>
      <c r="AY43" s="76" t="str">
        <f>IF($AT43 &gt;$A$13,"-", INDEX(Indice_Emprego[#All],MATCH($AT43&amp;$AU$19,Indice_Emprego[[#All],[Mês]],0),$AH$3))</f>
        <v>-</v>
      </c>
      <c r="AZ43" s="82" t="str">
        <f>IF($AT43 &gt;$A$13,"-",INDEX(Indice_Emprego[#All],MATCH($AT43&amp;$AV$2,Indice_Emprego[[#All],[Mês]],0),$AH$3))</f>
        <v>-</v>
      </c>
      <c r="BA43" s="76" t="str">
        <f>IF($AT43 &gt;$A$13,"-", INDEX(Indice_massa_salarial[#All],MATCH($AT43&amp;$AU$19,Indice_massa_salarial[[#All],[Mês]],0),$AH$3))</f>
        <v>-</v>
      </c>
      <c r="BB43" s="82" t="str">
        <f>IF($AT43 &gt;$A$13,"-",INDEX(Indice_massa_salarial[#All],MATCH($AT43&amp;$AV$2,Indice_massa_salarial[[#All],[Mês]],0),$AH$3))</f>
        <v>-</v>
      </c>
      <c r="BC43" s="76" t="str">
        <f>IF($AT43 &gt;$A$13,"-", INDEX(Indice_RMR[#All],MATCH($AT43&amp;$AU$19,Indice_RMR[[#All],[Mês]],0),$AH$3))</f>
        <v>-</v>
      </c>
      <c r="BD43" s="82" t="str">
        <f>IF($AT43 &gt;$A$13,"-",INDEX(Indice_RMR[#All],MATCH($AT43&amp;$AV$2,Indice_RMR[[#All],[Mês]],0),$AH$3))</f>
        <v>-</v>
      </c>
      <c r="BE43" s="76" t="str">
        <f>IF($AT43 &gt;$A$13,"-", INDEX(Indice_UCI[#All],MATCH($AT43&amp;$AU$19,Indice_UCI[[#All],[Mês]],0),$AH$3))</f>
        <v>-</v>
      </c>
      <c r="BF43" s="82" t="str">
        <f>IF($AT43 &gt;$A$13,"-",INDEX(Indice_UCI[#All],MATCH($AT43&amp;$AV$2,Indice_UCI[[#All],[Mês]],0),$AH$3))</f>
        <v>-</v>
      </c>
    </row>
    <row r="44" spans="36:58" x14ac:dyDescent="0.3">
      <c r="AJ44" s="89" t="s">
        <v>33</v>
      </c>
      <c r="AK44" s="89" t="s">
        <v>29</v>
      </c>
      <c r="AL44" s="89" t="s">
        <v>30</v>
      </c>
      <c r="AM44" s="90" t="s">
        <v>10</v>
      </c>
      <c r="AN44" s="91" t="s">
        <v>12</v>
      </c>
      <c r="AO44" s="91" t="s">
        <v>13</v>
      </c>
      <c r="AP44" s="91" t="s">
        <v>14</v>
      </c>
      <c r="AQ44" s="91" t="s">
        <v>15</v>
      </c>
      <c r="AR44" s="91" t="s">
        <v>16</v>
      </c>
      <c r="AT44" s="23">
        <v>6</v>
      </c>
      <c r="AU44" s="124" t="str">
        <f>IF($AT44 &gt;$A$13,"-", INDEX(Indice_faturamento[#All],MATCH($AT44&amp;$AU$19,Indice_faturamento[[#All],[Mês]],0),$AH$3))</f>
        <v>-</v>
      </c>
      <c r="AV44" s="82" t="str">
        <f>IF($AT44 &gt;$A$13,"-",INDEX(Indice_faturamento[#All],MATCH($AT44&amp;$AV$2,Indice_faturamento[[#All],[Mês]],0),$AH$3))</f>
        <v>-</v>
      </c>
      <c r="AW44" s="76" t="str">
        <f>IF($AT44 &gt;$A$13,"-", INDEX(Indice_Horas[#All],MATCH($AT44&amp;$AU$19,Indice_Horas[[#All],[Mês]],0),$AH$3))</f>
        <v>-</v>
      </c>
      <c r="AX44" s="82" t="str">
        <f>IF($AT44 &gt;$A$13,"-",INDEX(Indice_Horas[#All],MATCH($AT44&amp;$AV$2,Indice_Horas[[#All],[Mês]],0),$AH$3))</f>
        <v>-</v>
      </c>
      <c r="AY44" s="76" t="str">
        <f>IF($AT44 &gt;$A$13,"-", INDEX(Indice_Emprego[#All],MATCH($AT44&amp;$AU$19,Indice_Emprego[[#All],[Mês]],0),$AH$3))</f>
        <v>-</v>
      </c>
      <c r="AZ44" s="82" t="str">
        <f>IF($AT44 &gt;$A$13,"-",INDEX(Indice_Emprego[#All],MATCH($AT44&amp;$AV$2,Indice_Emprego[[#All],[Mês]],0),$AH$3))</f>
        <v>-</v>
      </c>
      <c r="BA44" s="76" t="str">
        <f>IF($AT44 &gt;$A$13,"-", INDEX(Indice_massa_salarial[#All],MATCH($AT44&amp;$AU$19,Indice_massa_salarial[[#All],[Mês]],0),$AH$3))</f>
        <v>-</v>
      </c>
      <c r="BB44" s="82" t="str">
        <f>IF($AT44 &gt;$A$13,"-",INDEX(Indice_massa_salarial[#All],MATCH($AT44&amp;$AV$2,Indice_massa_salarial[[#All],[Mês]],0),$AH$3))</f>
        <v>-</v>
      </c>
      <c r="BC44" s="76" t="str">
        <f>IF($AT44 &gt;$A$13,"-", INDEX(Indice_RMR[#All],MATCH($AT44&amp;$AU$19,Indice_RMR[[#All],[Mês]],0),$AH$3))</f>
        <v>-</v>
      </c>
      <c r="BD44" s="82" t="str">
        <f>IF($AT44 &gt;$A$13,"-",INDEX(Indice_RMR[#All],MATCH($AT44&amp;$AV$2,Indice_RMR[[#All],[Mês]],0),$AH$3))</f>
        <v>-</v>
      </c>
      <c r="BE44" s="76" t="str">
        <f>IF($AT44 &gt;$A$13,"-", INDEX(Indice_UCI[#All],MATCH($AT44&amp;$AU$19,Indice_UCI[[#All],[Mês]],0),$AH$3))</f>
        <v>-</v>
      </c>
      <c r="BF44" s="82" t="str">
        <f>IF($AT44 &gt;$A$13,"-",INDEX(Indice_UCI[#All],MATCH($AT44&amp;$AV$2,Indice_UCI[[#All],[Mês]],0),$AH$3))</f>
        <v>-</v>
      </c>
    </row>
    <row r="45" spans="36:58" x14ac:dyDescent="0.3">
      <c r="AJ45" s="89">
        <f t="shared" ref="AJ45:AJ67" si="3">AJ46-1</f>
        <v>220</v>
      </c>
      <c r="AK45" s="89">
        <f t="shared" ref="AK45:AK67" si="4">AK46-1</f>
        <v>256</v>
      </c>
      <c r="AL45" s="89">
        <v>1</v>
      </c>
      <c r="AM45" s="92">
        <f>INDEX(Indice_faturamento[#All],$AK45,$AI$3)</f>
        <v>99.18</v>
      </c>
      <c r="AN45" s="92">
        <f>INDEX(Indice_Horas[#All],$AK45,$AI$4)</f>
        <v>154.51</v>
      </c>
      <c r="AO45" s="92">
        <f>INDEX(Indice_Emprego[#All],$AK45,$AI$5)</f>
        <v>149.55000000000001</v>
      </c>
      <c r="AP45" s="92">
        <f>INDEX(Indice_massa_salarial[#All],$AJ45,$AI$6)</f>
        <v>154.94999999999999</v>
      </c>
      <c r="AQ45" s="92">
        <f>INDEX(Indice_RMR[#All],$AJ45,$AI$7)</f>
        <v>103.61</v>
      </c>
      <c r="AR45" s="92">
        <f>INDEX(Indice_UCI[#All],$AK45,$AI$8)</f>
        <v>79.67</v>
      </c>
      <c r="AT45" s="23">
        <v>7</v>
      </c>
      <c r="AU45" s="124" t="str">
        <f>IF($AT45 &gt;$A$13,"-", INDEX(Indice_faturamento[#All],MATCH($AT45&amp;$AU$19,Indice_faturamento[[#All],[Mês]],0),$AH$3))</f>
        <v>-</v>
      </c>
      <c r="AV45" s="82" t="str">
        <f>IF($AT45 &gt;$A$13,"-",INDEX(Indice_faturamento[#All],MATCH($AT45&amp;$AV$2,Indice_faturamento[[#All],[Mês]],0),$AH$3))</f>
        <v>-</v>
      </c>
      <c r="AW45" s="76" t="str">
        <f>IF($AT45 &gt;$A$13,"-", INDEX(Indice_Horas[#All],MATCH($AT45&amp;$AU$19,Indice_Horas[[#All],[Mês]],0),$AH$3))</f>
        <v>-</v>
      </c>
      <c r="AX45" s="82" t="str">
        <f>IF($AT45 &gt;$A$13,"-",INDEX(Indice_Horas[#All],MATCH($AT45&amp;$AV$2,Indice_Horas[[#All],[Mês]],0),$AH$3))</f>
        <v>-</v>
      </c>
      <c r="AY45" s="76" t="str">
        <f>IF($AT45 &gt;$A$13,"-", INDEX(Indice_Emprego[#All],MATCH($AT45&amp;$AU$19,Indice_Emprego[[#All],[Mês]],0),$AH$3))</f>
        <v>-</v>
      </c>
      <c r="AZ45" s="82" t="str">
        <f>IF($AT45 &gt;$A$13,"-",INDEX(Indice_Emprego[#All],MATCH($AT45&amp;$AV$2,Indice_Emprego[[#All],[Mês]],0),$AH$3))</f>
        <v>-</v>
      </c>
      <c r="BA45" s="76" t="str">
        <f>IF($AT45 &gt;$A$13,"-", INDEX(Indice_massa_salarial[#All],MATCH($AT45&amp;$AU$19,Indice_massa_salarial[[#All],[Mês]],0),$AH$3))</f>
        <v>-</v>
      </c>
      <c r="BB45" s="82" t="str">
        <f>IF($AT45 &gt;$A$13,"-",INDEX(Indice_massa_salarial[#All],MATCH($AT45&amp;$AV$2,Indice_massa_salarial[[#All],[Mês]],0),$AH$3))</f>
        <v>-</v>
      </c>
      <c r="BC45" s="76" t="str">
        <f>IF($AT45 &gt;$A$13,"-", INDEX(Indice_RMR[#All],MATCH($AT45&amp;$AU$19,Indice_RMR[[#All],[Mês]],0),$AH$3))</f>
        <v>-</v>
      </c>
      <c r="BD45" s="82" t="str">
        <f>IF($AT45 &gt;$A$13,"-",INDEX(Indice_RMR[#All],MATCH($AT45&amp;$AV$2,Indice_RMR[[#All],[Mês]],0),$AH$3))</f>
        <v>-</v>
      </c>
      <c r="BE45" s="76" t="str">
        <f>IF($AT45 &gt;$A$13,"-", INDEX(Indice_UCI[#All],MATCH($AT45&amp;$AU$19,Indice_UCI[[#All],[Mês]],0),$AH$3))</f>
        <v>-</v>
      </c>
      <c r="BF45" s="82" t="str">
        <f>IF($AT45 &gt;$A$13,"-",INDEX(Indice_UCI[#All],MATCH($AT45&amp;$AV$2,Indice_UCI[[#All],[Mês]],0),$AH$3))</f>
        <v>-</v>
      </c>
    </row>
    <row r="46" spans="36:58" x14ac:dyDescent="0.3">
      <c r="AJ46" s="89">
        <f t="shared" si="3"/>
        <v>221</v>
      </c>
      <c r="AK46" s="89">
        <f t="shared" si="4"/>
        <v>257</v>
      </c>
      <c r="AL46" s="89">
        <v>2</v>
      </c>
      <c r="AM46" s="92">
        <f>INDEX(Indice_faturamento[#All],$AK46,$AI$3)</f>
        <v>108.88</v>
      </c>
      <c r="AN46" s="92">
        <f>INDEX(Indice_Horas[#All],$AK46,$AI$4)</f>
        <v>155.66999999999999</v>
      </c>
      <c r="AO46" s="92">
        <f>INDEX(Indice_Emprego[#All],$AK46,$AI$5)</f>
        <v>150.44999999999999</v>
      </c>
      <c r="AP46" s="92">
        <f>INDEX(Indice_massa_salarial[#All],$AJ46,$AI$6)</f>
        <v>145.13999999999999</v>
      </c>
      <c r="AQ46" s="92">
        <f>INDEX(Indice_RMR[#All],$AJ46,$AI$7)</f>
        <v>96.47</v>
      </c>
      <c r="AR46" s="92">
        <f>INDEX(Indice_UCI[#All],$AK46,$AI$8)</f>
        <v>79.099999999999994</v>
      </c>
      <c r="AT46" s="23">
        <v>8</v>
      </c>
      <c r="AU46" s="124" t="str">
        <f>IF($AT46 &gt;$A$13,"-", INDEX(Indice_faturamento[#All],MATCH($AT46&amp;$AU$19,Indice_faturamento[[#All],[Mês]],0),$AH$3))</f>
        <v>-</v>
      </c>
      <c r="AV46" s="82" t="str">
        <f>IF($AT46 &gt;$A$13,"-",INDEX(Indice_faturamento[#All],MATCH($AT46&amp;$AV$2,Indice_faturamento[[#All],[Mês]],0),$AH$3))</f>
        <v>-</v>
      </c>
      <c r="AW46" s="76" t="str">
        <f>IF($AT46 &gt;$A$13,"-", INDEX(Indice_Horas[#All],MATCH($AT46&amp;$AU$19,Indice_Horas[[#All],[Mês]],0),$AH$3))</f>
        <v>-</v>
      </c>
      <c r="AX46" s="82" t="str">
        <f>IF($AT46 &gt;$A$13,"-",INDEX(Indice_Horas[#All],MATCH($AT46&amp;$AV$2,Indice_Horas[[#All],[Mês]],0),$AH$3))</f>
        <v>-</v>
      </c>
      <c r="AY46" s="76" t="str">
        <f>IF($AT46 &gt;$A$13,"-", INDEX(Indice_Emprego[#All],MATCH($AT46&amp;$AU$19,Indice_Emprego[[#All],[Mês]],0),$AH$3))</f>
        <v>-</v>
      </c>
      <c r="AZ46" s="82" t="str">
        <f>IF($AT46 &gt;$A$13,"-",INDEX(Indice_Emprego[#All],MATCH($AT46&amp;$AV$2,Indice_Emprego[[#All],[Mês]],0),$AH$3))</f>
        <v>-</v>
      </c>
      <c r="BA46" s="76" t="str">
        <f>IF($AT46 &gt;$A$13,"-", INDEX(Indice_massa_salarial[#All],MATCH($AT46&amp;$AU$19,Indice_massa_salarial[[#All],[Mês]],0),$AH$3))</f>
        <v>-</v>
      </c>
      <c r="BB46" s="82" t="str">
        <f>IF($AT46 &gt;$A$13,"-",INDEX(Indice_massa_salarial[#All],MATCH($AT46&amp;$AV$2,Indice_massa_salarial[[#All],[Mês]],0),$AH$3))</f>
        <v>-</v>
      </c>
      <c r="BC46" s="76" t="str">
        <f>IF($AT46 &gt;$A$13,"-", INDEX(Indice_RMR[#All],MATCH($AT46&amp;$AU$19,Indice_RMR[[#All],[Mês]],0),$AH$3))</f>
        <v>-</v>
      </c>
      <c r="BD46" s="82" t="str">
        <f>IF($AT46 &gt;$A$13,"-",INDEX(Indice_RMR[#All],MATCH($AT46&amp;$AV$2,Indice_RMR[[#All],[Mês]],0),$AH$3))</f>
        <v>-</v>
      </c>
      <c r="BE46" s="76" t="str">
        <f>IF($AT46 &gt;$A$13,"-", INDEX(Indice_UCI[#All],MATCH($AT46&amp;$AU$19,Indice_UCI[[#All],[Mês]],0),$AH$3))</f>
        <v>-</v>
      </c>
      <c r="BF46" s="82" t="str">
        <f>IF($AT46 &gt;$A$13,"-",INDEX(Indice_UCI[#All],MATCH($AT46&amp;$AV$2,Indice_UCI[[#All],[Mês]],0),$AH$3))</f>
        <v>-</v>
      </c>
    </row>
    <row r="47" spans="36:58" x14ac:dyDescent="0.3">
      <c r="AJ47" s="89">
        <f t="shared" si="3"/>
        <v>222</v>
      </c>
      <c r="AK47" s="89">
        <f t="shared" si="4"/>
        <v>258</v>
      </c>
      <c r="AL47" s="89">
        <v>3</v>
      </c>
      <c r="AM47" s="92">
        <f>INDEX(Indice_faturamento[#All],$AK47,$AI$3)</f>
        <v>97.43</v>
      </c>
      <c r="AN47" s="92">
        <f>INDEX(Indice_Horas[#All],$AK47,$AI$4)</f>
        <v>157.13</v>
      </c>
      <c r="AO47" s="92">
        <f>INDEX(Indice_Emprego[#All],$AK47,$AI$5)</f>
        <v>151.24</v>
      </c>
      <c r="AP47" s="92">
        <f>INDEX(Indice_massa_salarial[#All],$AJ47,$AI$6)</f>
        <v>143.06</v>
      </c>
      <c r="AQ47" s="92">
        <f>INDEX(Indice_RMR[#All],$AJ47,$AI$7)</f>
        <v>94.6</v>
      </c>
      <c r="AR47" s="92">
        <f>INDEX(Indice_UCI[#All],$AK47,$AI$8)</f>
        <v>82.98</v>
      </c>
      <c r="AT47" s="23">
        <v>9</v>
      </c>
      <c r="AU47" s="124" t="str">
        <f>IF($AT47 &gt;$A$13,"-", INDEX(Indice_faturamento[#All],MATCH($AT47&amp;$AU$19,Indice_faturamento[[#All],[Mês]],0),$AH$3))</f>
        <v>-</v>
      </c>
      <c r="AV47" s="82" t="str">
        <f>IF($AT47 &gt;$A$13,"-",INDEX(Indice_faturamento[#All],MATCH($AT47&amp;$AV$2,Indice_faturamento[[#All],[Mês]],0),$AH$3))</f>
        <v>-</v>
      </c>
      <c r="AW47" s="76" t="str">
        <f>IF($AT47 &gt;$A$13,"-", INDEX(Indice_Horas[#All],MATCH($AT47&amp;$AU$19,Indice_Horas[[#All],[Mês]],0),$AH$3))</f>
        <v>-</v>
      </c>
      <c r="AX47" s="82" t="str">
        <f>IF($AT47 &gt;$A$13,"-",INDEX(Indice_Horas[#All],MATCH($AT47&amp;$AV$2,Indice_Horas[[#All],[Mês]],0),$AH$3))</f>
        <v>-</v>
      </c>
      <c r="AY47" s="76" t="str">
        <f>IF($AT47 &gt;$A$13,"-", INDEX(Indice_Emprego[#All],MATCH($AT47&amp;$AU$19,Indice_Emprego[[#All],[Mês]],0),$AH$3))</f>
        <v>-</v>
      </c>
      <c r="AZ47" s="82" t="str">
        <f>IF($AT47 &gt;$A$13,"-",INDEX(Indice_Emprego[#All],MATCH($AT47&amp;$AV$2,Indice_Emprego[[#All],[Mês]],0),$AH$3))</f>
        <v>-</v>
      </c>
      <c r="BA47" s="76" t="str">
        <f>IF($AT47 &gt;$A$13,"-", INDEX(Indice_massa_salarial[#All],MATCH($AT47&amp;$AU$19,Indice_massa_salarial[[#All],[Mês]],0),$AH$3))</f>
        <v>-</v>
      </c>
      <c r="BB47" s="82" t="str">
        <f>IF($AT47 &gt;$A$13,"-",INDEX(Indice_massa_salarial[#All],MATCH($AT47&amp;$AV$2,Indice_massa_salarial[[#All],[Mês]],0),$AH$3))</f>
        <v>-</v>
      </c>
      <c r="BC47" s="76" t="str">
        <f>IF($AT47 &gt;$A$13,"-", INDEX(Indice_RMR[#All],MATCH($AT47&amp;$AU$19,Indice_RMR[[#All],[Mês]],0),$AH$3))</f>
        <v>-</v>
      </c>
      <c r="BD47" s="82" t="str">
        <f>IF($AT47 &gt;$A$13,"-",INDEX(Indice_RMR[#All],MATCH($AT47&amp;$AV$2,Indice_RMR[[#All],[Mês]],0),$AH$3))</f>
        <v>-</v>
      </c>
      <c r="BE47" s="76" t="str">
        <f>IF($AT47 &gt;$A$13,"-", INDEX(Indice_UCI[#All],MATCH($AT47&amp;$AU$19,Indice_UCI[[#All],[Mês]],0),$AH$3))</f>
        <v>-</v>
      </c>
      <c r="BF47" s="82" t="str">
        <f>IF($AT47 &gt;$A$13,"-",INDEX(Indice_UCI[#All],MATCH($AT47&amp;$AV$2,Indice_UCI[[#All],[Mês]],0),$AH$3))</f>
        <v>-</v>
      </c>
    </row>
    <row r="48" spans="36:58" x14ac:dyDescent="0.3">
      <c r="AJ48" s="89">
        <f t="shared" si="3"/>
        <v>223</v>
      </c>
      <c r="AK48" s="89">
        <f t="shared" si="4"/>
        <v>259</v>
      </c>
      <c r="AL48" s="89">
        <v>4</v>
      </c>
      <c r="AM48" s="92">
        <f>INDEX(Indice_faturamento[#All],$AK48,$AI$3)</f>
        <v>110.25</v>
      </c>
      <c r="AN48" s="92">
        <f>INDEX(Indice_Horas[#All],$AK48,$AI$4)</f>
        <v>157.47999999999999</v>
      </c>
      <c r="AO48" s="92">
        <f>INDEX(Indice_Emprego[#All],$AK48,$AI$5)</f>
        <v>151.94999999999999</v>
      </c>
      <c r="AP48" s="92">
        <f>INDEX(Indice_massa_salarial[#All],$AJ48,$AI$6)</f>
        <v>144.62</v>
      </c>
      <c r="AQ48" s="92">
        <f>INDEX(Indice_RMR[#All],$AJ48,$AI$7)</f>
        <v>95.18</v>
      </c>
      <c r="AR48" s="92">
        <f>INDEX(Indice_UCI[#All],$AK48,$AI$8)</f>
        <v>82.42</v>
      </c>
      <c r="AT48" s="23">
        <v>10</v>
      </c>
      <c r="AU48" s="124" t="str">
        <f>IF($AT48 &gt;$A$13,"-", INDEX(Indice_faturamento[#All],MATCH($AT48&amp;$AU$19,Indice_faturamento[[#All],[Mês]],0),$AH$3))</f>
        <v>-</v>
      </c>
      <c r="AV48" s="82" t="str">
        <f>IF($AT48 &gt;$A$13,"-",INDEX(Indice_faturamento[#All],MATCH($AT48&amp;$AV$2,Indice_faturamento[[#All],[Mês]],0),$AH$3))</f>
        <v>-</v>
      </c>
      <c r="AW48" s="76" t="str">
        <f>IF($AT48 &gt;$A$13,"-", INDEX(Indice_Horas[#All],MATCH($AT48&amp;$AU$19,Indice_Horas[[#All],[Mês]],0),$AH$3))</f>
        <v>-</v>
      </c>
      <c r="AX48" s="82" t="str">
        <f>IF($AT48 &gt;$A$13,"-",INDEX(Indice_Horas[#All],MATCH($AT48&amp;$AV$2,Indice_Horas[[#All],[Mês]],0),$AH$3))</f>
        <v>-</v>
      </c>
      <c r="AY48" s="76" t="str">
        <f>IF($AT48 &gt;$A$13,"-", INDEX(Indice_Emprego[#All],MATCH($AT48&amp;$AU$19,Indice_Emprego[[#All],[Mês]],0),$AH$3))</f>
        <v>-</v>
      </c>
      <c r="AZ48" s="82" t="str">
        <f>IF($AT48 &gt;$A$13,"-",INDEX(Indice_Emprego[#All],MATCH($AT48&amp;$AV$2,Indice_Emprego[[#All],[Mês]],0),$AH$3))</f>
        <v>-</v>
      </c>
      <c r="BA48" s="76" t="str">
        <f>IF($AT48 &gt;$A$13,"-", INDEX(Indice_massa_salarial[#All],MATCH($AT48&amp;$AU$19,Indice_massa_salarial[[#All],[Mês]],0),$AH$3))</f>
        <v>-</v>
      </c>
      <c r="BB48" s="82" t="str">
        <f>IF($AT48 &gt;$A$13,"-",INDEX(Indice_massa_salarial[#All],MATCH($AT48&amp;$AV$2,Indice_massa_salarial[[#All],[Mês]],0),$AH$3))</f>
        <v>-</v>
      </c>
      <c r="BC48" s="76" t="str">
        <f>IF($AT48 &gt;$A$13,"-", INDEX(Indice_RMR[#All],MATCH($AT48&amp;$AU$19,Indice_RMR[[#All],[Mês]],0),$AH$3))</f>
        <v>-</v>
      </c>
      <c r="BD48" s="82" t="str">
        <f>IF($AT48 &gt;$A$13,"-",INDEX(Indice_RMR[#All],MATCH($AT48&amp;$AV$2,Indice_RMR[[#All],[Mês]],0),$AH$3))</f>
        <v>-</v>
      </c>
      <c r="BE48" s="76" t="str">
        <f>IF($AT48 &gt;$A$13,"-", INDEX(Indice_UCI[#All],MATCH($AT48&amp;$AU$19,Indice_UCI[[#All],[Mês]],0),$AH$3))</f>
        <v>-</v>
      </c>
      <c r="BF48" s="82" t="str">
        <f>IF($AT48 &gt;$A$13,"-",INDEX(Indice_UCI[#All],MATCH($AT48&amp;$AV$2,Indice_UCI[[#All],[Mês]],0),$AH$3))</f>
        <v>-</v>
      </c>
    </row>
    <row r="49" spans="36:58" x14ac:dyDescent="0.3">
      <c r="AJ49" s="89">
        <f t="shared" si="3"/>
        <v>224</v>
      </c>
      <c r="AK49" s="89">
        <f t="shared" si="4"/>
        <v>260</v>
      </c>
      <c r="AL49" s="89">
        <v>5</v>
      </c>
      <c r="AM49" s="92">
        <f>INDEX(Indice_faturamento[#All],$AK49,$AI$3)</f>
        <v>102.97</v>
      </c>
      <c r="AN49" s="92">
        <f>INDEX(Indice_Horas[#All],$AK49,$AI$4)</f>
        <v>160.99</v>
      </c>
      <c r="AO49" s="92">
        <f>INDEX(Indice_Emprego[#All],$AK49,$AI$5)</f>
        <v>155.31</v>
      </c>
      <c r="AP49" s="92">
        <f>INDEX(Indice_massa_salarial[#All],$AJ49,$AI$6)</f>
        <v>151.44999999999999</v>
      </c>
      <c r="AQ49" s="92">
        <f>INDEX(Indice_RMR[#All],$AJ49,$AI$7)</f>
        <v>97.52</v>
      </c>
      <c r="AR49" s="92">
        <f>INDEX(Indice_UCI[#All],$AK49,$AI$8)</f>
        <v>84.67</v>
      </c>
      <c r="AT49" s="23">
        <v>11</v>
      </c>
      <c r="AU49" s="124" t="str">
        <f>IF($AT49 &gt;$A$13,"-", INDEX(Indice_faturamento[#All],MATCH($AT49&amp;$AU$19,Indice_faturamento[[#All],[Mês]],0),$AH$3))</f>
        <v>-</v>
      </c>
      <c r="AV49" s="82" t="str">
        <f>IF($AT49 &gt;$A$13,"-",INDEX(Indice_faturamento[#All],MATCH($AT49&amp;$AV$2,Indice_faturamento[[#All],[Mês]],0),$AH$3))</f>
        <v>-</v>
      </c>
      <c r="AW49" s="76" t="str">
        <f>IF($AT49 &gt;$A$13,"-", INDEX(Indice_Horas[#All],MATCH($AT49&amp;$AU$19,Indice_Horas[[#All],[Mês]],0),$AH$3))</f>
        <v>-</v>
      </c>
      <c r="AX49" s="82" t="str">
        <f>IF($AT49 &gt;$A$13,"-",INDEX(Indice_Horas[#All],MATCH($AT49&amp;$AV$2,Indice_Horas[[#All],[Mês]],0),$AH$3))</f>
        <v>-</v>
      </c>
      <c r="AY49" s="76" t="str">
        <f>IF($AT49 &gt;$A$13,"-", INDEX(Indice_Emprego[#All],MATCH($AT49&amp;$AU$19,Indice_Emprego[[#All],[Mês]],0),$AH$3))</f>
        <v>-</v>
      </c>
      <c r="AZ49" s="82" t="str">
        <f>IF($AT49 &gt;$A$13,"-",INDEX(Indice_Emprego[#All],MATCH($AT49&amp;$AV$2,Indice_Emprego[[#All],[Mês]],0),$AH$3))</f>
        <v>-</v>
      </c>
      <c r="BA49" s="76" t="str">
        <f>IF($AT49 &gt;$A$13,"-", INDEX(Indice_massa_salarial[#All],MATCH($AT49&amp;$AU$19,Indice_massa_salarial[[#All],[Mês]],0),$AH$3))</f>
        <v>-</v>
      </c>
      <c r="BB49" s="82" t="str">
        <f>IF($AT49 &gt;$A$13,"-",INDEX(Indice_massa_salarial[#All],MATCH($AT49&amp;$AV$2,Indice_massa_salarial[[#All],[Mês]],0),$AH$3))</f>
        <v>-</v>
      </c>
      <c r="BC49" s="76" t="str">
        <f>IF($AT49 &gt;$A$13,"-", INDEX(Indice_RMR[#All],MATCH($AT49&amp;$AU$19,Indice_RMR[[#All],[Mês]],0),$AH$3))</f>
        <v>-</v>
      </c>
      <c r="BD49" s="82" t="str">
        <f>IF($AT49 &gt;$A$13,"-",INDEX(Indice_RMR[#All],MATCH($AT49&amp;$AV$2,Indice_RMR[[#All],[Mês]],0),$AH$3))</f>
        <v>-</v>
      </c>
      <c r="BE49" s="76" t="str">
        <f>IF($AT49 &gt;$A$13,"-", INDEX(Indice_UCI[#All],MATCH($AT49&amp;$AU$19,Indice_UCI[[#All],[Mês]],0),$AH$3))</f>
        <v>-</v>
      </c>
      <c r="BF49" s="82" t="str">
        <f>IF($AT49 &gt;$A$13,"-",INDEX(Indice_UCI[#All],MATCH($AT49&amp;$AV$2,Indice_UCI[[#All],[Mês]],0),$AH$3))</f>
        <v>-</v>
      </c>
    </row>
    <row r="50" spans="36:58" x14ac:dyDescent="0.3">
      <c r="AJ50" s="89">
        <f t="shared" si="3"/>
        <v>225</v>
      </c>
      <c r="AK50" s="89">
        <f t="shared" si="4"/>
        <v>261</v>
      </c>
      <c r="AL50" s="89">
        <v>6</v>
      </c>
      <c r="AM50" s="92">
        <f>INDEX(Indice_faturamento[#All],$AK50,$AI$3)</f>
        <v>113.55</v>
      </c>
      <c r="AN50" s="92">
        <f>INDEX(Indice_Horas[#All],$AK50,$AI$4)</f>
        <v>163.05000000000001</v>
      </c>
      <c r="AO50" s="92">
        <f>INDEX(Indice_Emprego[#All],$AK50,$AI$5)</f>
        <v>156.91999999999999</v>
      </c>
      <c r="AP50" s="92">
        <f>INDEX(Indice_massa_salarial[#All],$AJ50,$AI$6)</f>
        <v>143.16999999999999</v>
      </c>
      <c r="AQ50" s="92">
        <f>INDEX(Indice_RMR[#All],$AJ50,$AI$7)</f>
        <v>91.23</v>
      </c>
      <c r="AR50" s="92">
        <f>INDEX(Indice_UCI[#All],$AK50,$AI$8)</f>
        <v>82.24</v>
      </c>
      <c r="AT50" s="23">
        <v>12</v>
      </c>
      <c r="AU50" s="124" t="str">
        <f>IF($AT50 &gt;$A$13,"-", INDEX(Indice_faturamento[#All],MATCH($AT50&amp;$AU$19,Indice_faturamento[[#All],[Mês]],0),$AH$3))</f>
        <v>-</v>
      </c>
      <c r="AV50" s="82" t="str">
        <f>IF($AT50 &gt;$A$13,"-",INDEX(Indice_faturamento[#All],MATCH($AT50&amp;$AV$2,Indice_faturamento[[#All],[Mês]],0),$AH$3))</f>
        <v>-</v>
      </c>
      <c r="AW50" s="76" t="str">
        <f>IF($AT50 &gt;$A$13,"-", INDEX(Indice_Horas[#All],MATCH($AT50&amp;$AU$19,Indice_Horas[[#All],[Mês]],0),$AH$3))</f>
        <v>-</v>
      </c>
      <c r="AX50" s="82" t="str">
        <f>IF($AT50 &gt;$A$13,"-",INDEX(Indice_Horas[#All],MATCH($AT50&amp;$AV$2,Indice_Horas[[#All],[Mês]],0),$AH$3))</f>
        <v>-</v>
      </c>
      <c r="AY50" s="76" t="str">
        <f>IF($AT50 &gt;$A$13,"-", INDEX(Indice_Emprego[#All],MATCH($AT50&amp;$AU$19,Indice_Emprego[[#All],[Mês]],0),$AH$3))</f>
        <v>-</v>
      </c>
      <c r="AZ50" s="82" t="str">
        <f>IF($AT50 &gt;$A$13,"-",INDEX(Indice_Emprego[#All],MATCH($AT50&amp;$AV$2,Indice_Emprego[[#All],[Mês]],0),$AH$3))</f>
        <v>-</v>
      </c>
      <c r="BA50" s="76" t="str">
        <f>IF($AT50 &gt;$A$13,"-", INDEX(Indice_massa_salarial[#All],MATCH($AT50&amp;$AU$19,Indice_massa_salarial[[#All],[Mês]],0),$AH$3))</f>
        <v>-</v>
      </c>
      <c r="BB50" s="82" t="str">
        <f>IF($AT50 &gt;$A$13,"-",INDEX(Indice_massa_salarial[#All],MATCH($AT50&amp;$AV$2,Indice_massa_salarial[[#All],[Mês]],0),$AH$3))</f>
        <v>-</v>
      </c>
      <c r="BC50" s="76" t="str">
        <f>IF($AT50 &gt;$A$13,"-", INDEX(Indice_RMR[#All],MATCH($AT50&amp;$AU$19,Indice_RMR[[#All],[Mês]],0),$AH$3))</f>
        <v>-</v>
      </c>
      <c r="BD50" s="82" t="str">
        <f>IF($AT50 &gt;$A$13,"-",INDEX(Indice_RMR[#All],MATCH($AT50&amp;$AV$2,Indice_RMR[[#All],[Mês]],0),$AH$3))</f>
        <v>-</v>
      </c>
      <c r="BE50" s="76" t="str">
        <f>IF($AT50 &gt;$A$13,"-", INDEX(Indice_UCI[#All],MATCH($AT50&amp;$AU$19,Indice_UCI[[#All],[Mês]],0),$AH$3))</f>
        <v>-</v>
      </c>
      <c r="BF50" s="82" t="str">
        <f>IF($AT50 &gt;$A$13,"-",INDEX(Indice_UCI[#All],MATCH($AT50&amp;$AV$2,Indice_UCI[[#All],[Mês]],0),$AH$3))</f>
        <v>-</v>
      </c>
    </row>
    <row r="51" spans="36:58" x14ac:dyDescent="0.3">
      <c r="AJ51" s="89">
        <f t="shared" si="3"/>
        <v>226</v>
      </c>
      <c r="AK51" s="89">
        <f t="shared" si="4"/>
        <v>262</v>
      </c>
      <c r="AL51" s="89">
        <v>7</v>
      </c>
      <c r="AM51" s="92">
        <f>INDEX(Indice_faturamento[#All],$AK51,$AI$3)</f>
        <v>105.89</v>
      </c>
      <c r="AN51" s="92">
        <f>INDEX(Indice_Horas[#All],$AK51,$AI$4)</f>
        <v>161.56</v>
      </c>
      <c r="AO51" s="92">
        <f>INDEX(Indice_Emprego[#All],$AK51,$AI$5)</f>
        <v>157.44999999999999</v>
      </c>
      <c r="AP51" s="92">
        <f>INDEX(Indice_massa_salarial[#All],$AJ51,$AI$6)</f>
        <v>143.85</v>
      </c>
      <c r="AQ51" s="92">
        <f>INDEX(Indice_RMR[#All],$AJ51,$AI$7)</f>
        <v>91.36</v>
      </c>
      <c r="AR51" s="92">
        <f>INDEX(Indice_UCI[#All],$AK51,$AI$8)</f>
        <v>81.97</v>
      </c>
      <c r="AT51" s="22" t="s">
        <v>28</v>
      </c>
      <c r="AU51" s="126">
        <f t="shared" ref="AU51:BF51" si="5">AVERAGE(AU39:AU50)</f>
        <v>99.12</v>
      </c>
      <c r="AV51" s="127">
        <f t="shared" si="5"/>
        <v>105.57499999999999</v>
      </c>
      <c r="AW51" s="128">
        <f t="shared" si="5"/>
        <v>98.694999999999993</v>
      </c>
      <c r="AX51" s="127">
        <f t="shared" si="5"/>
        <v>99.47</v>
      </c>
      <c r="AY51" s="128">
        <f t="shared" si="5"/>
        <v>119.33499999999999</v>
      </c>
      <c r="AZ51" s="127">
        <f t="shared" si="5"/>
        <v>118.035</v>
      </c>
      <c r="BA51" s="128">
        <f t="shared" si="5"/>
        <v>146.405</v>
      </c>
      <c r="BB51" s="127">
        <f t="shared" si="5"/>
        <v>137.995</v>
      </c>
      <c r="BC51" s="128">
        <f t="shared" si="5"/>
        <v>122.685</v>
      </c>
      <c r="BD51" s="127">
        <f t="shared" si="5"/>
        <v>116.91499999999999</v>
      </c>
      <c r="BE51" s="128">
        <f t="shared" si="5"/>
        <v>79.06</v>
      </c>
      <c r="BF51" s="127">
        <f t="shared" si="5"/>
        <v>79.115000000000009</v>
      </c>
    </row>
    <row r="52" spans="36:58" x14ac:dyDescent="0.3">
      <c r="AJ52" s="89">
        <f t="shared" si="3"/>
        <v>227</v>
      </c>
      <c r="AK52" s="89">
        <f t="shared" si="4"/>
        <v>263</v>
      </c>
      <c r="AL52" s="89">
        <v>8</v>
      </c>
      <c r="AM52" s="92">
        <f>INDEX(Indice_faturamento[#All],$AK52,$AI$3)</f>
        <v>88.14</v>
      </c>
      <c r="AN52" s="92">
        <f>INDEX(Indice_Horas[#All],$AK52,$AI$4)</f>
        <v>162.78</v>
      </c>
      <c r="AO52" s="92">
        <f>INDEX(Indice_Emprego[#All],$AK52,$AI$5)</f>
        <v>156.62</v>
      </c>
      <c r="AP52" s="92">
        <f>INDEX(Indice_massa_salarial[#All],$AJ52,$AI$6)</f>
        <v>142.80000000000001</v>
      </c>
      <c r="AQ52" s="92">
        <f>INDEX(Indice_RMR[#All],$AJ52,$AI$7)</f>
        <v>91.18</v>
      </c>
      <c r="AR52" s="92">
        <f>INDEX(Indice_UCI[#All],$AK52,$AI$8)</f>
        <v>77.19</v>
      </c>
    </row>
    <row r="53" spans="36:58" x14ac:dyDescent="0.3">
      <c r="AJ53" s="89">
        <f t="shared" si="3"/>
        <v>228</v>
      </c>
      <c r="AK53" s="89">
        <f t="shared" si="4"/>
        <v>264</v>
      </c>
      <c r="AL53" s="89">
        <v>9</v>
      </c>
      <c r="AM53" s="92">
        <f>INDEX(Indice_faturamento[#All],$AK53,$AI$3)</f>
        <v>89.66</v>
      </c>
      <c r="AN53" s="92">
        <f>INDEX(Indice_Horas[#All],$AK53,$AI$4)</f>
        <v>161.59</v>
      </c>
      <c r="AO53" s="92">
        <f>INDEX(Indice_Emprego[#All],$AK53,$AI$5)</f>
        <v>156.46</v>
      </c>
      <c r="AP53" s="92">
        <f>INDEX(Indice_massa_salarial[#All],$AJ53,$AI$6)</f>
        <v>154.31</v>
      </c>
      <c r="AQ53" s="92">
        <f>INDEX(Indice_RMR[#All],$AJ53,$AI$7)</f>
        <v>98.63</v>
      </c>
      <c r="AR53" s="92">
        <f>INDEX(Indice_UCI[#All],$AK53,$AI$8)</f>
        <v>82.33</v>
      </c>
    </row>
    <row r="54" spans="36:58" x14ac:dyDescent="0.3">
      <c r="AJ54" s="89">
        <f t="shared" si="3"/>
        <v>229</v>
      </c>
      <c r="AK54" s="89">
        <f t="shared" si="4"/>
        <v>265</v>
      </c>
      <c r="AL54" s="89">
        <v>10</v>
      </c>
      <c r="AM54" s="92">
        <f>INDEX(Indice_faturamento[#All],$AK54,$AI$3)</f>
        <v>80.069999999999993</v>
      </c>
      <c r="AN54" s="92">
        <f>INDEX(Indice_Horas[#All],$AK54,$AI$4)</f>
        <v>162.96</v>
      </c>
      <c r="AO54" s="92">
        <f>INDEX(Indice_Emprego[#All],$AK54,$AI$5)</f>
        <v>155.97999999999999</v>
      </c>
      <c r="AP54" s="92">
        <f>INDEX(Indice_massa_salarial[#All],$AJ54,$AI$6)</f>
        <v>160.46</v>
      </c>
      <c r="AQ54" s="92">
        <f>INDEX(Indice_RMR[#All],$AJ54,$AI$7)</f>
        <v>102.87</v>
      </c>
      <c r="AR54" s="92">
        <f>INDEX(Indice_UCI[#All],$AK54,$AI$8)</f>
        <v>76.67</v>
      </c>
    </row>
    <row r="55" spans="36:58" x14ac:dyDescent="0.3">
      <c r="AJ55" s="89">
        <f t="shared" si="3"/>
        <v>230</v>
      </c>
      <c r="AK55" s="89">
        <f t="shared" si="4"/>
        <v>266</v>
      </c>
      <c r="AL55" s="89">
        <v>11</v>
      </c>
      <c r="AM55" s="92">
        <f>INDEX(Indice_faturamento[#All],$AK55,$AI$3)</f>
        <v>91.95</v>
      </c>
      <c r="AN55" s="92">
        <f>INDEX(Indice_Horas[#All],$AK55,$AI$4)</f>
        <v>160.46</v>
      </c>
      <c r="AO55" s="92">
        <f>INDEX(Indice_Emprego[#All],$AK55,$AI$5)</f>
        <v>155.85</v>
      </c>
      <c r="AP55" s="92">
        <f>INDEX(Indice_massa_salarial[#All],$AJ55,$AI$6)</f>
        <v>148.53</v>
      </c>
      <c r="AQ55" s="92">
        <f>INDEX(Indice_RMR[#All],$AJ55,$AI$7)</f>
        <v>95.3</v>
      </c>
      <c r="AR55" s="92">
        <f>INDEX(Indice_UCI[#All],$AK55,$AI$8)</f>
        <v>88.96</v>
      </c>
    </row>
    <row r="56" spans="36:58" x14ac:dyDescent="0.3">
      <c r="AJ56" s="89">
        <f t="shared" si="3"/>
        <v>231</v>
      </c>
      <c r="AK56" s="89">
        <f t="shared" si="4"/>
        <v>267</v>
      </c>
      <c r="AL56" s="89">
        <v>12</v>
      </c>
      <c r="AM56" s="92">
        <f>INDEX(Indice_faturamento[#All],$AK56,$AI$3)</f>
        <v>78.22</v>
      </c>
      <c r="AN56" s="92">
        <f>INDEX(Indice_Horas[#All],$AK56,$AI$4)</f>
        <v>157.59</v>
      </c>
      <c r="AO56" s="92">
        <f>INDEX(Indice_Emprego[#All],$AK56,$AI$5)</f>
        <v>154.79</v>
      </c>
      <c r="AP56" s="92">
        <f>INDEX(Indice_massa_salarial[#All],$AJ56,$AI$6)</f>
        <v>261.27</v>
      </c>
      <c r="AQ56" s="92">
        <f>INDEX(Indice_RMR[#All],$AJ56,$AI$7)</f>
        <v>168.79</v>
      </c>
      <c r="AR56" s="92">
        <f>INDEX(Indice_UCI[#All],$AK56,$AI$8)</f>
        <v>72.900000000000006</v>
      </c>
    </row>
    <row r="57" spans="36:58" x14ac:dyDescent="0.3">
      <c r="AJ57" s="89">
        <f t="shared" si="3"/>
        <v>232</v>
      </c>
      <c r="AK57" s="89">
        <f t="shared" si="4"/>
        <v>268</v>
      </c>
      <c r="AL57" s="89">
        <v>13</v>
      </c>
      <c r="AM57" s="92">
        <f>INDEX(Indice_faturamento[#All],$AK57,$AI$3)</f>
        <v>93.13</v>
      </c>
      <c r="AN57" s="92">
        <f>INDEX(Indice_Horas[#All],$AK57,$AI$4)</f>
        <v>162.38</v>
      </c>
      <c r="AO57" s="92">
        <f>INDEX(Indice_Emprego[#All],$AK57,$AI$5)</f>
        <v>154.79</v>
      </c>
      <c r="AP57" s="92">
        <f>INDEX(Indice_massa_salarial[#All],$AJ57,$AI$6)</f>
        <v>129.49</v>
      </c>
      <c r="AQ57" s="92">
        <f>INDEX(Indice_RMR[#All],$AJ57,$AI$7)</f>
        <v>83.66</v>
      </c>
      <c r="AR57" s="92">
        <f>INDEX(Indice_UCI[#All],$AK57,$AI$8)</f>
        <v>73.67</v>
      </c>
    </row>
    <row r="58" spans="36:58" x14ac:dyDescent="0.3">
      <c r="AJ58" s="89">
        <f t="shared" si="3"/>
        <v>233</v>
      </c>
      <c r="AK58" s="89">
        <f t="shared" si="4"/>
        <v>269</v>
      </c>
      <c r="AL58" s="89">
        <v>14</v>
      </c>
      <c r="AM58" s="92">
        <f>INDEX(Indice_faturamento[#All],$AK58,$AI$3)</f>
        <v>95.22</v>
      </c>
      <c r="AN58" s="92">
        <f>INDEX(Indice_Horas[#All],$AK58,$AI$4)</f>
        <v>164.33</v>
      </c>
      <c r="AO58" s="92">
        <f>INDEX(Indice_Emprego[#All],$AK58,$AI$5)</f>
        <v>155.6</v>
      </c>
      <c r="AP58" s="92">
        <f>INDEX(Indice_massa_salarial[#All],$AJ58,$AI$6)</f>
        <v>143.58000000000001</v>
      </c>
      <c r="AQ58" s="92">
        <f>INDEX(Indice_RMR[#All],$AJ58,$AI$7)</f>
        <v>92.28</v>
      </c>
      <c r="AR58" s="92">
        <f>INDEX(Indice_UCI[#All],$AK58,$AI$8)</f>
        <v>78.08</v>
      </c>
    </row>
    <row r="59" spans="36:58" x14ac:dyDescent="0.3">
      <c r="AJ59" s="89">
        <f t="shared" si="3"/>
        <v>234</v>
      </c>
      <c r="AK59" s="89">
        <f t="shared" si="4"/>
        <v>270</v>
      </c>
      <c r="AL59" s="89">
        <v>15</v>
      </c>
      <c r="AM59" s="92">
        <f>INDEX(Indice_faturamento[#All],$AK59,$AI$3)</f>
        <v>111.83</v>
      </c>
      <c r="AN59" s="92">
        <f>INDEX(Indice_Horas[#All],$AK59,$AI$4)</f>
        <v>164.46</v>
      </c>
      <c r="AO59" s="92">
        <f>INDEX(Indice_Emprego[#All],$AK59,$AI$5)</f>
        <v>155.09</v>
      </c>
      <c r="AP59" s="92">
        <f>INDEX(Indice_massa_salarial[#All],$AJ59,$AI$6)</f>
        <v>137.71</v>
      </c>
      <c r="AQ59" s="92">
        <f>INDEX(Indice_RMR[#All],$AJ59,$AI$7)</f>
        <v>88.79</v>
      </c>
      <c r="AR59" s="92">
        <f>INDEX(Indice_UCI[#All],$AK59,$AI$8)</f>
        <v>83.11</v>
      </c>
    </row>
    <row r="60" spans="36:58" x14ac:dyDescent="0.3">
      <c r="AJ60" s="89">
        <f t="shared" si="3"/>
        <v>235</v>
      </c>
      <c r="AK60" s="89">
        <f t="shared" si="4"/>
        <v>271</v>
      </c>
      <c r="AL60" s="89">
        <v>16</v>
      </c>
      <c r="AM60" s="92">
        <f>INDEX(Indice_faturamento[#All],$AK60,$AI$3)</f>
        <v>105.76</v>
      </c>
      <c r="AN60" s="92">
        <f>INDEX(Indice_Horas[#All],$AK60,$AI$4)</f>
        <v>162.83000000000001</v>
      </c>
      <c r="AO60" s="92">
        <f>INDEX(Indice_Emprego[#All],$AK60,$AI$5)</f>
        <v>155.35</v>
      </c>
      <c r="AP60" s="92">
        <f>INDEX(Indice_massa_salarial[#All],$AJ60,$AI$6)</f>
        <v>139.74</v>
      </c>
      <c r="AQ60" s="92">
        <f>INDEX(Indice_RMR[#All],$AJ60,$AI$7)</f>
        <v>89.95</v>
      </c>
      <c r="AR60" s="92">
        <f>INDEX(Indice_UCI[#All],$AK60,$AI$8)</f>
        <v>85.76</v>
      </c>
    </row>
    <row r="61" spans="36:58" x14ac:dyDescent="0.3">
      <c r="AJ61" s="89">
        <f t="shared" si="3"/>
        <v>236</v>
      </c>
      <c r="AK61" s="89">
        <f t="shared" si="4"/>
        <v>272</v>
      </c>
      <c r="AL61" s="89">
        <v>17</v>
      </c>
      <c r="AM61" s="92">
        <f>INDEX(Indice_faturamento[#All],$AK61,$AI$3)</f>
        <v>105.56</v>
      </c>
      <c r="AN61" s="92">
        <f>INDEX(Indice_Horas[#All],$AK61,$AI$4)</f>
        <v>163.08000000000001</v>
      </c>
      <c r="AO61" s="92">
        <f>INDEX(Indice_Emprego[#All],$AK61,$AI$5)</f>
        <v>155.41999999999999</v>
      </c>
      <c r="AP61" s="92">
        <f>INDEX(Indice_massa_salarial[#All],$AJ61,$AI$6)</f>
        <v>151.15</v>
      </c>
      <c r="AQ61" s="92">
        <f>INDEX(Indice_RMR[#All],$AJ61,$AI$7)</f>
        <v>97.25</v>
      </c>
      <c r="AR61" s="92">
        <f>INDEX(Indice_UCI[#All],$AK61,$AI$8)</f>
        <v>89.32</v>
      </c>
    </row>
    <row r="62" spans="36:58" x14ac:dyDescent="0.3">
      <c r="AJ62" s="89">
        <f t="shared" si="3"/>
        <v>237</v>
      </c>
      <c r="AK62" s="89">
        <f t="shared" si="4"/>
        <v>273</v>
      </c>
      <c r="AL62" s="89">
        <v>18</v>
      </c>
      <c r="AM62" s="92">
        <f>INDEX(Indice_faturamento[#All],$AK62,$AI$3)</f>
        <v>119.41</v>
      </c>
      <c r="AN62" s="92">
        <f>INDEX(Indice_Horas[#All],$AK62,$AI$4)</f>
        <v>165.85</v>
      </c>
      <c r="AO62" s="92">
        <f>INDEX(Indice_Emprego[#All],$AK62,$AI$5)</f>
        <v>155.5</v>
      </c>
      <c r="AP62" s="92">
        <f>INDEX(Indice_massa_salarial[#All],$AJ62,$AI$6)</f>
        <v>144.31</v>
      </c>
      <c r="AQ62" s="92">
        <f>INDEX(Indice_RMR[#All],$AJ62,$AI$7)</f>
        <v>92.8</v>
      </c>
      <c r="AR62" s="92">
        <f>INDEX(Indice_UCI[#All],$AK62,$AI$8)</f>
        <v>88.2</v>
      </c>
    </row>
    <row r="63" spans="36:58" x14ac:dyDescent="0.3">
      <c r="AJ63" s="89">
        <f t="shared" si="3"/>
        <v>238</v>
      </c>
      <c r="AK63" s="89">
        <f t="shared" si="4"/>
        <v>274</v>
      </c>
      <c r="AL63" s="89">
        <v>19</v>
      </c>
      <c r="AM63" s="92">
        <f>INDEX(Indice_faturamento[#All],$AK63,$AI$3)</f>
        <v>119.48</v>
      </c>
      <c r="AN63" s="92">
        <f>INDEX(Indice_Horas[#All],$AK63,$AI$4)</f>
        <v>163.37</v>
      </c>
      <c r="AO63" s="92">
        <f>INDEX(Indice_Emprego[#All],$AK63,$AI$5)</f>
        <v>155.62</v>
      </c>
      <c r="AP63" s="92">
        <f>INDEX(Indice_massa_salarial[#All],$AJ63,$AI$6)</f>
        <v>142.83000000000001</v>
      </c>
      <c r="AQ63" s="92">
        <f>INDEX(Indice_RMR[#All],$AJ63,$AI$7)</f>
        <v>91.78</v>
      </c>
      <c r="AR63" s="92">
        <f>INDEX(Indice_UCI[#All],$AK63,$AI$8)</f>
        <v>86.99</v>
      </c>
    </row>
    <row r="64" spans="36:58" x14ac:dyDescent="0.3">
      <c r="AJ64" s="89">
        <f t="shared" si="3"/>
        <v>239</v>
      </c>
      <c r="AK64" s="89">
        <f t="shared" si="4"/>
        <v>275</v>
      </c>
      <c r="AL64" s="89">
        <v>20</v>
      </c>
      <c r="AM64" s="92">
        <f>INDEX(Indice_faturamento[#All],$AK64,$AI$3)</f>
        <v>121.91</v>
      </c>
      <c r="AN64" s="92">
        <f>INDEX(Indice_Horas[#All],$AK64,$AI$4)</f>
        <v>163.76</v>
      </c>
      <c r="AO64" s="92">
        <f>INDEX(Indice_Emprego[#All],$AK64,$AI$5)</f>
        <v>155.75</v>
      </c>
      <c r="AP64" s="92">
        <f>INDEX(Indice_massa_salarial[#All],$AJ64,$AI$6)</f>
        <v>145.02000000000001</v>
      </c>
      <c r="AQ64" s="92">
        <f>INDEX(Indice_RMR[#All],$AJ64,$AI$7)</f>
        <v>93.11</v>
      </c>
      <c r="AR64" s="92">
        <f>INDEX(Indice_UCI[#All],$AK64,$AI$8)</f>
        <v>86.03</v>
      </c>
    </row>
    <row r="65" spans="36:44" x14ac:dyDescent="0.3">
      <c r="AJ65" s="89">
        <f t="shared" si="3"/>
        <v>240</v>
      </c>
      <c r="AK65" s="89">
        <f t="shared" si="4"/>
        <v>276</v>
      </c>
      <c r="AL65" s="89">
        <v>21</v>
      </c>
      <c r="AM65" s="92">
        <f>INDEX(Indice_faturamento[#All],$AK65,$AI$3)</f>
        <v>111.04</v>
      </c>
      <c r="AN65" s="92">
        <f>INDEX(Indice_Horas[#All],$AK65,$AI$4)</f>
        <v>163.13999999999999</v>
      </c>
      <c r="AO65" s="92">
        <f>INDEX(Indice_Emprego[#All],$AK65,$AI$5)</f>
        <v>155.75</v>
      </c>
      <c r="AP65" s="92">
        <f>INDEX(Indice_massa_salarial[#All],$AJ65,$AI$6)</f>
        <v>162.38</v>
      </c>
      <c r="AQ65" s="92">
        <f>INDEX(Indice_RMR[#All],$AJ65,$AI$7)</f>
        <v>104.26</v>
      </c>
      <c r="AR65" s="92">
        <f>INDEX(Indice_UCI[#All],$AK65,$AI$8)</f>
        <v>85.77</v>
      </c>
    </row>
    <row r="66" spans="36:44" x14ac:dyDescent="0.3">
      <c r="AJ66" s="89">
        <f t="shared" si="3"/>
        <v>241</v>
      </c>
      <c r="AK66" s="89">
        <f t="shared" si="4"/>
        <v>277</v>
      </c>
      <c r="AL66" s="89">
        <v>22</v>
      </c>
      <c r="AM66" s="92">
        <f>INDEX(Indice_faturamento[#All],$AK66,$AI$3)</f>
        <v>120.3</v>
      </c>
      <c r="AN66" s="92">
        <f>INDEX(Indice_Horas[#All],$AK66,$AI$4)</f>
        <v>163.19</v>
      </c>
      <c r="AO66" s="92">
        <f>INDEX(Indice_Emprego[#All],$AK66,$AI$5)</f>
        <v>155.96</v>
      </c>
      <c r="AP66" s="92">
        <f>INDEX(Indice_massa_salarial[#All],$AJ66,$AI$6)</f>
        <v>174.85</v>
      </c>
      <c r="AQ66" s="92">
        <f>INDEX(Indice_RMR[#All],$AJ66,$AI$7)</f>
        <v>112.11</v>
      </c>
      <c r="AR66" s="92">
        <f>INDEX(Indice_UCI[#All],$AK66,$AI$8)</f>
        <v>88.73</v>
      </c>
    </row>
    <row r="67" spans="36:44" x14ac:dyDescent="0.3">
      <c r="AJ67" s="89">
        <f t="shared" si="3"/>
        <v>242</v>
      </c>
      <c r="AK67" s="89">
        <f t="shared" si="4"/>
        <v>278</v>
      </c>
      <c r="AL67" s="89">
        <v>23</v>
      </c>
      <c r="AM67" s="92">
        <f>INDEX(Indice_faturamento[#All],$AK67,$AI$3)</f>
        <v>111.61</v>
      </c>
      <c r="AN67" s="92">
        <f>INDEX(Indice_Horas[#All],$AK67,$AI$4)</f>
        <v>163.86</v>
      </c>
      <c r="AO67" s="92">
        <f>INDEX(Indice_Emprego[#All],$AK67,$AI$5)</f>
        <v>157.19</v>
      </c>
      <c r="AP67" s="92">
        <f>INDEX(Indice_massa_salarial[#All],$AJ67,$AI$6)</f>
        <v>149.55000000000001</v>
      </c>
      <c r="AQ67" s="92">
        <f>INDEX(Indice_RMR[#All],$AJ67,$AI$7)</f>
        <v>95.14</v>
      </c>
      <c r="AR67" s="92">
        <f>INDEX(Indice_UCI[#All],$AK67,$AI$8)</f>
        <v>89.19</v>
      </c>
    </row>
    <row r="68" spans="36:44" x14ac:dyDescent="0.3">
      <c r="AJ68" s="89">
        <f>MATCH($A$13&amp;$B$13,Indice_massa_salarial[[#All],[Mês]],0)</f>
        <v>243</v>
      </c>
      <c r="AK68" s="89">
        <f>MATCH($A$13&amp;$B$13,Indice_faturamento[[#All],[Mês]],0)</f>
        <v>279</v>
      </c>
      <c r="AL68" s="89">
        <v>24</v>
      </c>
      <c r="AM68" s="92">
        <f>INDEX(Indice_faturamento[#All],$AK68,$AI$3)</f>
        <v>100.28</v>
      </c>
      <c r="AN68" s="92">
        <f>INDEX(Indice_Horas[#All],$AK68,$AI$4)</f>
        <v>156.53</v>
      </c>
      <c r="AO68" s="92">
        <f>INDEX(Indice_Emprego[#All],$AK68,$AI$5)</f>
        <v>151.25</v>
      </c>
      <c r="AP68" s="92">
        <f>INDEX(Indice_massa_salarial[#All],$AJ68,$AI$6)</f>
        <v>258.47000000000003</v>
      </c>
      <c r="AQ68" s="92">
        <f>INDEX(Indice_RMR[#All],$AJ68,$AI$7)</f>
        <v>170.89</v>
      </c>
      <c r="AR68" s="92">
        <f>INDEX(Indice_UCI[#All],$AK68,$AI$8)</f>
        <v>88.15</v>
      </c>
    </row>
    <row r="70" spans="36:44" x14ac:dyDescent="0.3">
      <c r="AK70" t="s">
        <v>3</v>
      </c>
    </row>
    <row r="71" spans="36:44" x14ac:dyDescent="0.3">
      <c r="AJ71" s="83" t="s">
        <v>33</v>
      </c>
      <c r="AK71" s="83" t="s">
        <v>29</v>
      </c>
      <c r="AL71" s="83" t="s">
        <v>30</v>
      </c>
      <c r="AM71" s="86" t="s">
        <v>10</v>
      </c>
      <c r="AN71" s="87" t="s">
        <v>12</v>
      </c>
      <c r="AO71" s="87" t="s">
        <v>13</v>
      </c>
      <c r="AP71" s="87" t="s">
        <v>14</v>
      </c>
      <c r="AQ71" s="87" t="s">
        <v>15</v>
      </c>
      <c r="AR71" s="87" t="s">
        <v>16</v>
      </c>
    </row>
    <row r="72" spans="36:44" x14ac:dyDescent="0.3">
      <c r="AJ72" s="83">
        <f t="shared" ref="AJ72:AJ94" si="6">AJ73-1</f>
        <v>220</v>
      </c>
      <c r="AK72" s="83">
        <f t="shared" ref="AK72:AK94" si="7">AK73-1</f>
        <v>256</v>
      </c>
      <c r="AL72" s="83">
        <v>1</v>
      </c>
      <c r="AM72" s="88">
        <f>INDEX(Indice_faturamento[#All],$AK72,$AH$3)</f>
        <v>112.32</v>
      </c>
      <c r="AN72" s="88">
        <f>INDEX(Indice_Horas[#All],$AK72,$AH$4)</f>
        <v>100.64</v>
      </c>
      <c r="AO72" s="88">
        <f>INDEX(Indice_Emprego[#All],$AK72,$AH$5)</f>
        <v>116.6</v>
      </c>
      <c r="AP72" s="88">
        <f>INDEX(Indice_massa_salarial[#All],$AJ72,$AH$6)</f>
        <v>136.41999999999999</v>
      </c>
      <c r="AQ72" s="88">
        <f>INDEX(Indice_RMR[#All],$AJ72,$AH$7)</f>
        <v>117</v>
      </c>
      <c r="AR72" s="88">
        <f>INDEX(Indice_UCI[#All],$AK72,$AH$8)</f>
        <v>80.69</v>
      </c>
    </row>
    <row r="73" spans="36:44" x14ac:dyDescent="0.3">
      <c r="AJ73" s="83">
        <f t="shared" si="6"/>
        <v>221</v>
      </c>
      <c r="AK73" s="83">
        <f t="shared" si="7"/>
        <v>257</v>
      </c>
      <c r="AL73" s="83">
        <v>2</v>
      </c>
      <c r="AM73" s="88">
        <f>INDEX(Indice_faturamento[#All],$AK73,$AH$3)</f>
        <v>117.93</v>
      </c>
      <c r="AN73" s="88">
        <f>INDEX(Indice_Horas[#All],$AK73,$AH$4)</f>
        <v>102.38</v>
      </c>
      <c r="AO73" s="88">
        <f>INDEX(Indice_Emprego[#All],$AK73,$AH$5)</f>
        <v>116.76</v>
      </c>
      <c r="AP73" s="88">
        <f>INDEX(Indice_massa_salarial[#All],$AJ73,$AH$6)</f>
        <v>133.69</v>
      </c>
      <c r="AQ73" s="88">
        <f>INDEX(Indice_RMR[#All],$AJ73,$AH$7)</f>
        <v>114.5</v>
      </c>
      <c r="AR73" s="88">
        <f>INDEX(Indice_UCI[#All],$AK73,$AH$8)</f>
        <v>81.849999999999994</v>
      </c>
    </row>
    <row r="74" spans="36:44" x14ac:dyDescent="0.3">
      <c r="AJ74" s="83">
        <f t="shared" si="6"/>
        <v>222</v>
      </c>
      <c r="AK74" s="83">
        <f t="shared" si="7"/>
        <v>258</v>
      </c>
      <c r="AL74" s="83">
        <v>3</v>
      </c>
      <c r="AM74" s="88">
        <f>INDEX(Indice_faturamento[#All],$AK74,$AH$3)</f>
        <v>110.27</v>
      </c>
      <c r="AN74" s="88">
        <f>INDEX(Indice_Horas[#All],$AK74,$AH$4)</f>
        <v>101.7</v>
      </c>
      <c r="AO74" s="88">
        <f>INDEX(Indice_Emprego[#All],$AK74,$AH$5)</f>
        <v>116.65</v>
      </c>
      <c r="AP74" s="88">
        <f>INDEX(Indice_massa_salarial[#All],$AJ74,$AH$6)</f>
        <v>131.87</v>
      </c>
      <c r="AQ74" s="88">
        <f>INDEX(Indice_RMR[#All],$AJ74,$AH$7)</f>
        <v>113.05</v>
      </c>
      <c r="AR74" s="88">
        <f>INDEX(Indice_UCI[#All],$AK74,$AH$8)</f>
        <v>81.5</v>
      </c>
    </row>
    <row r="75" spans="36:44" x14ac:dyDescent="0.3">
      <c r="AJ75" s="83">
        <f t="shared" si="6"/>
        <v>223</v>
      </c>
      <c r="AK75" s="83">
        <f t="shared" si="7"/>
        <v>259</v>
      </c>
      <c r="AL75" s="83">
        <v>4</v>
      </c>
      <c r="AM75" s="88">
        <f>INDEX(Indice_faturamento[#All],$AK75,$AH$3)</f>
        <v>116.77</v>
      </c>
      <c r="AN75" s="88">
        <f>INDEX(Indice_Horas[#All],$AK75,$AH$4)</f>
        <v>99.87</v>
      </c>
      <c r="AO75" s="88">
        <f>INDEX(Indice_Emprego[#All],$AK75,$AH$5)</f>
        <v>116.44</v>
      </c>
      <c r="AP75" s="88">
        <f>INDEX(Indice_massa_salarial[#All],$AJ75,$AH$6)</f>
        <v>133.24</v>
      </c>
      <c r="AQ75" s="88">
        <f>INDEX(Indice_RMR[#All],$AJ75,$AH$7)</f>
        <v>114.43</v>
      </c>
      <c r="AR75" s="88">
        <f>INDEX(Indice_UCI[#All],$AK75,$AH$8)</f>
        <v>82.43</v>
      </c>
    </row>
    <row r="76" spans="36:44" x14ac:dyDescent="0.3">
      <c r="AJ76" s="83">
        <f t="shared" si="6"/>
        <v>224</v>
      </c>
      <c r="AK76" s="83">
        <f t="shared" si="7"/>
        <v>260</v>
      </c>
      <c r="AL76" s="83">
        <v>5</v>
      </c>
      <c r="AM76" s="88">
        <f>INDEX(Indice_faturamento[#All],$AK76,$AH$3)</f>
        <v>125.4</v>
      </c>
      <c r="AN76" s="88">
        <f>INDEX(Indice_Horas[#All],$AK76,$AH$4)</f>
        <v>105.9</v>
      </c>
      <c r="AO76" s="88">
        <f>INDEX(Indice_Emprego[#All],$AK76,$AH$5)</f>
        <v>116.46</v>
      </c>
      <c r="AP76" s="88">
        <f>INDEX(Indice_massa_salarial[#All],$AJ76,$AH$6)</f>
        <v>136.84</v>
      </c>
      <c r="AQ76" s="88">
        <f>INDEX(Indice_RMR[#All],$AJ76,$AH$7)</f>
        <v>117.5</v>
      </c>
      <c r="AR76" s="88">
        <f>INDEX(Indice_UCI[#All],$AK76,$AH$8)</f>
        <v>81.849999999999994</v>
      </c>
    </row>
    <row r="77" spans="36:44" x14ac:dyDescent="0.3">
      <c r="AJ77" s="83">
        <f t="shared" si="6"/>
        <v>225</v>
      </c>
      <c r="AK77" s="83">
        <f t="shared" si="7"/>
        <v>261</v>
      </c>
      <c r="AL77" s="83">
        <v>6</v>
      </c>
      <c r="AM77" s="88">
        <f>INDEX(Indice_faturamento[#All],$AK77,$AH$3)</f>
        <v>131.38</v>
      </c>
      <c r="AN77" s="88">
        <f>INDEX(Indice_Horas[#All],$AK77,$AH$4)</f>
        <v>105.18</v>
      </c>
      <c r="AO77" s="88">
        <f>INDEX(Indice_Emprego[#All],$AK77,$AH$5)</f>
        <v>116.6</v>
      </c>
      <c r="AP77" s="88">
        <f>INDEX(Indice_massa_salarial[#All],$AJ77,$AH$6)</f>
        <v>131.97</v>
      </c>
      <c r="AQ77" s="88">
        <f>INDEX(Indice_RMR[#All],$AJ77,$AH$7)</f>
        <v>113.18</v>
      </c>
      <c r="AR77" s="88">
        <f>INDEX(Indice_UCI[#All],$AK77,$AH$8)</f>
        <v>81.08</v>
      </c>
    </row>
    <row r="78" spans="36:44" x14ac:dyDescent="0.3">
      <c r="AJ78" s="83">
        <f t="shared" si="6"/>
        <v>226</v>
      </c>
      <c r="AK78" s="83">
        <f t="shared" si="7"/>
        <v>262</v>
      </c>
      <c r="AL78" s="83">
        <v>7</v>
      </c>
      <c r="AM78" s="88">
        <f>INDEX(Indice_faturamento[#All],$AK78,$AH$3)</f>
        <v>126.71</v>
      </c>
      <c r="AN78" s="88">
        <f>INDEX(Indice_Horas[#All],$AK78,$AH$4)</f>
        <v>102.3</v>
      </c>
      <c r="AO78" s="88">
        <f>INDEX(Indice_Emprego[#All],$AK78,$AH$5)</f>
        <v>117.21</v>
      </c>
      <c r="AP78" s="88">
        <f>INDEX(Indice_massa_salarial[#All],$AJ78,$AH$6)</f>
        <v>130.99</v>
      </c>
      <c r="AQ78" s="88">
        <f>INDEX(Indice_RMR[#All],$AJ78,$AH$7)</f>
        <v>111.75</v>
      </c>
      <c r="AR78" s="88">
        <f>INDEX(Indice_UCI[#All],$AK78,$AH$8)</f>
        <v>83.02</v>
      </c>
    </row>
    <row r="79" spans="36:44" x14ac:dyDescent="0.3">
      <c r="AJ79" s="83">
        <f t="shared" si="6"/>
        <v>227</v>
      </c>
      <c r="AK79" s="83">
        <f t="shared" si="7"/>
        <v>263</v>
      </c>
      <c r="AL79" s="83">
        <v>8</v>
      </c>
      <c r="AM79" s="88">
        <f>INDEX(Indice_faturamento[#All],$AK79,$AH$3)</f>
        <v>129.62</v>
      </c>
      <c r="AN79" s="88">
        <f>INDEX(Indice_Horas[#All],$AK79,$AH$4)</f>
        <v>104.36</v>
      </c>
      <c r="AO79" s="88">
        <f>INDEX(Indice_Emprego[#All],$AK79,$AH$5)</f>
        <v>116.93</v>
      </c>
      <c r="AP79" s="88">
        <f>INDEX(Indice_massa_salarial[#All],$AJ79,$AH$6)</f>
        <v>131.81</v>
      </c>
      <c r="AQ79" s="88">
        <f>INDEX(Indice_RMR[#All],$AJ79,$AH$7)</f>
        <v>112.72</v>
      </c>
      <c r="AR79" s="88">
        <f>INDEX(Indice_UCI[#All],$AK79,$AH$8)</f>
        <v>82.56</v>
      </c>
    </row>
    <row r="80" spans="36:44" x14ac:dyDescent="0.3">
      <c r="AJ80" s="83">
        <f t="shared" si="6"/>
        <v>228</v>
      </c>
      <c r="AK80" s="83">
        <f t="shared" si="7"/>
        <v>264</v>
      </c>
      <c r="AL80" s="83">
        <v>9</v>
      </c>
      <c r="AM80" s="88">
        <f>INDEX(Indice_faturamento[#All],$AK80,$AH$3)</f>
        <v>125.54</v>
      </c>
      <c r="AN80" s="88">
        <f>INDEX(Indice_Horas[#All],$AK80,$AH$4)</f>
        <v>102.45</v>
      </c>
      <c r="AO80" s="88">
        <f>INDEX(Indice_Emprego[#All],$AK80,$AH$5)</f>
        <v>116.7</v>
      </c>
      <c r="AP80" s="88">
        <f>INDEX(Indice_massa_salarial[#All],$AJ80,$AH$6)</f>
        <v>146.34</v>
      </c>
      <c r="AQ80" s="88">
        <f>INDEX(Indice_RMR[#All],$AJ80,$AH$7)</f>
        <v>125.41</v>
      </c>
      <c r="AR80" s="88">
        <f>INDEX(Indice_UCI[#All],$AK80,$AH$8)</f>
        <v>80.819999999999993</v>
      </c>
    </row>
    <row r="81" spans="36:44" x14ac:dyDescent="0.3">
      <c r="AJ81" s="83">
        <f t="shared" si="6"/>
        <v>229</v>
      </c>
      <c r="AK81" s="83">
        <f t="shared" si="7"/>
        <v>265</v>
      </c>
      <c r="AL81" s="83">
        <v>10</v>
      </c>
      <c r="AM81" s="88">
        <f>INDEX(Indice_faturamento[#All],$AK81,$AH$3)</f>
        <v>119.64</v>
      </c>
      <c r="AN81" s="88">
        <f>INDEX(Indice_Horas[#All],$AK81,$AH$4)</f>
        <v>96</v>
      </c>
      <c r="AO81" s="88">
        <f>INDEX(Indice_Emprego[#All],$AK81,$AH$5)</f>
        <v>115.91</v>
      </c>
      <c r="AP81" s="88">
        <f>INDEX(Indice_massa_salarial[#All],$AJ81,$AH$6)</f>
        <v>196.88</v>
      </c>
      <c r="AQ81" s="88">
        <f>INDEX(Indice_RMR[#All],$AJ81,$AH$7)</f>
        <v>169.85</v>
      </c>
      <c r="AR81" s="88">
        <f>INDEX(Indice_UCI[#All],$AK81,$AH$8)</f>
        <v>79.2</v>
      </c>
    </row>
    <row r="82" spans="36:44" x14ac:dyDescent="0.3">
      <c r="AJ82" s="83">
        <f t="shared" si="6"/>
        <v>230</v>
      </c>
      <c r="AK82" s="83">
        <f t="shared" si="7"/>
        <v>266</v>
      </c>
      <c r="AL82" s="83">
        <v>11</v>
      </c>
      <c r="AM82" s="88">
        <f>INDEX(Indice_faturamento[#All],$AK82,$AH$3)</f>
        <v>102.77</v>
      </c>
      <c r="AN82" s="88">
        <f>INDEX(Indice_Horas[#All],$AK82,$AH$4)</f>
        <v>97.74</v>
      </c>
      <c r="AO82" s="88">
        <f>INDEX(Indice_Emprego[#All],$AK82,$AH$5)</f>
        <v>117.59</v>
      </c>
      <c r="AP82" s="88">
        <f>INDEX(Indice_massa_salarial[#All],$AJ82,$AH$6)</f>
        <v>138.9</v>
      </c>
      <c r="AQ82" s="88">
        <f>INDEX(Indice_RMR[#All],$AJ82,$AH$7)</f>
        <v>118.12</v>
      </c>
      <c r="AR82" s="88">
        <f>INDEX(Indice_UCI[#All],$AK82,$AH$8)</f>
        <v>78.23</v>
      </c>
    </row>
    <row r="83" spans="36:44" x14ac:dyDescent="0.3">
      <c r="AJ83" s="83">
        <f t="shared" si="6"/>
        <v>231</v>
      </c>
      <c r="AK83" s="83">
        <f t="shared" si="7"/>
        <v>267</v>
      </c>
      <c r="AL83" s="83">
        <v>12</v>
      </c>
      <c r="AM83" s="88">
        <f>INDEX(Indice_faturamento[#All],$AK83,$AH$3)</f>
        <v>108.38</v>
      </c>
      <c r="AN83" s="88">
        <f>INDEX(Indice_Horas[#All],$AK83,$AH$4)</f>
        <v>101.2</v>
      </c>
      <c r="AO83" s="88">
        <f>INDEX(Indice_Emprego[#All],$AK83,$AH$5)</f>
        <v>118.48</v>
      </c>
      <c r="AP83" s="88">
        <f>INDEX(Indice_massa_salarial[#All],$AJ83,$AH$6)</f>
        <v>137.09</v>
      </c>
      <c r="AQ83" s="88">
        <f>INDEX(Indice_RMR[#All],$AJ83,$AH$7)</f>
        <v>115.71</v>
      </c>
      <c r="AR83" s="88">
        <f>INDEX(Indice_UCI[#All],$AK83,$AH$8)</f>
        <v>80</v>
      </c>
    </row>
    <row r="84" spans="36:44" x14ac:dyDescent="0.3">
      <c r="AJ84" s="83">
        <f t="shared" si="6"/>
        <v>232</v>
      </c>
      <c r="AK84" s="83">
        <f t="shared" si="7"/>
        <v>268</v>
      </c>
      <c r="AL84" s="83">
        <v>13</v>
      </c>
      <c r="AM84" s="88">
        <f>INDEX(Indice_faturamento[#All],$AK84,$AH$3)</f>
        <v>114.29</v>
      </c>
      <c r="AN84" s="88">
        <f>INDEX(Indice_Horas[#All],$AK84,$AH$4)</f>
        <v>102.09</v>
      </c>
      <c r="AO84" s="88">
        <f>INDEX(Indice_Emprego[#All],$AK84,$AH$5)</f>
        <v>118.91</v>
      </c>
      <c r="AP84" s="88">
        <f>INDEX(Indice_massa_salarial[#All],$AJ84,$AH$6)</f>
        <v>131.91999999999999</v>
      </c>
      <c r="AQ84" s="88">
        <f>INDEX(Indice_RMR[#All],$AJ84,$AH$7)</f>
        <v>110.94</v>
      </c>
      <c r="AR84" s="88">
        <f>INDEX(Indice_UCI[#All],$AK84,$AH$8)</f>
        <v>80.650000000000006</v>
      </c>
    </row>
    <row r="85" spans="36:44" x14ac:dyDescent="0.3">
      <c r="AJ85" s="83">
        <f t="shared" si="6"/>
        <v>233</v>
      </c>
      <c r="AK85" s="83">
        <f t="shared" si="7"/>
        <v>269</v>
      </c>
      <c r="AL85" s="83">
        <v>14</v>
      </c>
      <c r="AM85" s="88">
        <f>INDEX(Indice_faturamento[#All],$AK85,$AH$3)</f>
        <v>115.3</v>
      </c>
      <c r="AN85" s="88">
        <f>INDEX(Indice_Horas[#All],$AK85,$AH$4)</f>
        <v>101.33</v>
      </c>
      <c r="AO85" s="88">
        <f>INDEX(Indice_Emprego[#All],$AK85,$AH$5)</f>
        <v>119.04</v>
      </c>
      <c r="AP85" s="88">
        <f>INDEX(Indice_massa_salarial[#All],$AJ85,$AH$6)</f>
        <v>134.56</v>
      </c>
      <c r="AQ85" s="88">
        <f>INDEX(Indice_RMR[#All],$AJ85,$AH$7)</f>
        <v>113.04</v>
      </c>
      <c r="AR85" s="88">
        <f>INDEX(Indice_UCI[#All],$AK85,$AH$8)</f>
        <v>80.63</v>
      </c>
    </row>
    <row r="86" spans="36:44" x14ac:dyDescent="0.3">
      <c r="AJ86" s="83">
        <f t="shared" si="6"/>
        <v>234</v>
      </c>
      <c r="AK86" s="83">
        <f t="shared" si="7"/>
        <v>270</v>
      </c>
      <c r="AL86" s="83">
        <v>15</v>
      </c>
      <c r="AM86" s="88">
        <f>INDEX(Indice_faturamento[#All],$AK86,$AH$3)</f>
        <v>116.43</v>
      </c>
      <c r="AN86" s="88">
        <f>INDEX(Indice_Horas[#All],$AK86,$AH$4)</f>
        <v>101.64</v>
      </c>
      <c r="AO86" s="88">
        <f>INDEX(Indice_Emprego[#All],$AK86,$AH$5)</f>
        <v>118.32</v>
      </c>
      <c r="AP86" s="88">
        <f>INDEX(Indice_massa_salarial[#All],$AJ86,$AH$6)</f>
        <v>129.52000000000001</v>
      </c>
      <c r="AQ86" s="88">
        <f>INDEX(Indice_RMR[#All],$AJ86,$AH$7)</f>
        <v>109.46</v>
      </c>
      <c r="AR86" s="88">
        <f>INDEX(Indice_UCI[#All],$AK86,$AH$8)</f>
        <v>81</v>
      </c>
    </row>
    <row r="87" spans="36:44" x14ac:dyDescent="0.3">
      <c r="AJ87" s="83">
        <f t="shared" si="6"/>
        <v>235</v>
      </c>
      <c r="AK87" s="83">
        <f t="shared" si="7"/>
        <v>271</v>
      </c>
      <c r="AL87" s="83">
        <v>16</v>
      </c>
      <c r="AM87" s="88">
        <f>INDEX(Indice_faturamento[#All],$AK87,$AH$3)</f>
        <v>116.95</v>
      </c>
      <c r="AN87" s="88">
        <f>INDEX(Indice_Horas[#All],$AK87,$AH$4)</f>
        <v>103.51</v>
      </c>
      <c r="AO87" s="88">
        <f>INDEX(Indice_Emprego[#All],$AK87,$AH$5)</f>
        <v>117.96</v>
      </c>
      <c r="AP87" s="88">
        <f>INDEX(Indice_massa_salarial[#All],$AJ87,$AH$6)</f>
        <v>128.46</v>
      </c>
      <c r="AQ87" s="88">
        <f>INDEX(Indice_RMR[#All],$AJ87,$AH$7)</f>
        <v>108.9</v>
      </c>
      <c r="AR87" s="88">
        <f>INDEX(Indice_UCI[#All],$AK87,$AH$8)</f>
        <v>82.99</v>
      </c>
    </row>
    <row r="88" spans="36:44" x14ac:dyDescent="0.3">
      <c r="AJ88" s="83">
        <f t="shared" si="6"/>
        <v>236</v>
      </c>
      <c r="AK88" s="83">
        <f t="shared" si="7"/>
        <v>272</v>
      </c>
      <c r="AL88" s="83">
        <v>17</v>
      </c>
      <c r="AM88" s="88">
        <f>INDEX(Indice_faturamento[#All],$AK88,$AH$3)</f>
        <v>126.81</v>
      </c>
      <c r="AN88" s="88">
        <f>INDEX(Indice_Horas[#All],$AK88,$AH$4)</f>
        <v>103.03</v>
      </c>
      <c r="AO88" s="88">
        <f>INDEX(Indice_Emprego[#All],$AK88,$AH$5)</f>
        <v>117.91</v>
      </c>
      <c r="AP88" s="88">
        <f>INDEX(Indice_massa_salarial[#All],$AJ88,$AH$6)</f>
        <v>134.19</v>
      </c>
      <c r="AQ88" s="88">
        <f>INDEX(Indice_RMR[#All],$AJ88,$AH$7)</f>
        <v>113.81</v>
      </c>
      <c r="AR88" s="88">
        <f>INDEX(Indice_UCI[#All],$AK88,$AH$8)</f>
        <v>82.41</v>
      </c>
    </row>
    <row r="89" spans="36:44" x14ac:dyDescent="0.3">
      <c r="AJ89" s="83">
        <f t="shared" si="6"/>
        <v>237</v>
      </c>
      <c r="AK89" s="83">
        <f t="shared" si="7"/>
        <v>273</v>
      </c>
      <c r="AL89" s="83">
        <v>18</v>
      </c>
      <c r="AM89" s="88">
        <f>INDEX(Indice_faturamento[#All],$AK89,$AH$3)</f>
        <v>122.44</v>
      </c>
      <c r="AN89" s="88">
        <f>INDEX(Indice_Horas[#All],$AK89,$AH$4)</f>
        <v>102.6</v>
      </c>
      <c r="AO89" s="88">
        <f>INDEX(Indice_Emprego[#All],$AK89,$AH$5)</f>
        <v>118.76</v>
      </c>
      <c r="AP89" s="88">
        <f>INDEX(Indice_massa_salarial[#All],$AJ89,$AH$6)</f>
        <v>126.4</v>
      </c>
      <c r="AQ89" s="88">
        <f>INDEX(Indice_RMR[#All],$AJ89,$AH$7)</f>
        <v>106.43</v>
      </c>
      <c r="AR89" s="88">
        <f>INDEX(Indice_UCI[#All],$AK89,$AH$8)</f>
        <v>82.23</v>
      </c>
    </row>
    <row r="90" spans="36:44" x14ac:dyDescent="0.3">
      <c r="AJ90" s="83">
        <f t="shared" si="6"/>
        <v>238</v>
      </c>
      <c r="AK90" s="83">
        <f t="shared" si="7"/>
        <v>274</v>
      </c>
      <c r="AL90" s="83">
        <v>19</v>
      </c>
      <c r="AM90" s="88">
        <f>INDEX(Indice_faturamento[#All],$AK90,$AH$3)</f>
        <v>127.36</v>
      </c>
      <c r="AN90" s="88">
        <f>INDEX(Indice_Horas[#All],$AK90,$AH$4)</f>
        <v>104.56</v>
      </c>
      <c r="AO90" s="88">
        <f>INDEX(Indice_Emprego[#All],$AK90,$AH$5)</f>
        <v>118.43</v>
      </c>
      <c r="AP90" s="88">
        <f>INDEX(Indice_massa_salarial[#All],$AJ90,$AH$6)</f>
        <v>127.94</v>
      </c>
      <c r="AQ90" s="88">
        <f>INDEX(Indice_RMR[#All],$AJ90,$AH$7)</f>
        <v>108.03</v>
      </c>
      <c r="AR90" s="88">
        <f>INDEX(Indice_UCI[#All],$AK90,$AH$8)</f>
        <v>82.64</v>
      </c>
    </row>
    <row r="91" spans="36:44" x14ac:dyDescent="0.3">
      <c r="AJ91" s="83">
        <f t="shared" si="6"/>
        <v>239</v>
      </c>
      <c r="AK91" s="83">
        <f t="shared" si="7"/>
        <v>275</v>
      </c>
      <c r="AL91" s="83">
        <v>20</v>
      </c>
      <c r="AM91" s="88">
        <f>INDEX(Indice_faturamento[#All],$AK91,$AH$3)</f>
        <v>129.75</v>
      </c>
      <c r="AN91" s="88">
        <f>INDEX(Indice_Horas[#All],$AK91,$AH$4)</f>
        <v>106.67</v>
      </c>
      <c r="AO91" s="88">
        <f>INDEX(Indice_Emprego[#All],$AK91,$AH$5)</f>
        <v>118.11</v>
      </c>
      <c r="AP91" s="88">
        <f>INDEX(Indice_massa_salarial[#All],$AJ91,$AH$6)</f>
        <v>128.65</v>
      </c>
      <c r="AQ91" s="88">
        <f>INDEX(Indice_RMR[#All],$AJ91,$AH$7)</f>
        <v>108.92</v>
      </c>
      <c r="AR91" s="88">
        <f>INDEX(Indice_UCI[#All],$AK91,$AH$8)</f>
        <v>81.95</v>
      </c>
    </row>
    <row r="92" spans="36:44" x14ac:dyDescent="0.3">
      <c r="AJ92" s="83">
        <f t="shared" si="6"/>
        <v>240</v>
      </c>
      <c r="AK92" s="83">
        <f t="shared" si="7"/>
        <v>276</v>
      </c>
      <c r="AL92" s="83">
        <v>21</v>
      </c>
      <c r="AM92" s="88">
        <f>INDEX(Indice_faturamento[#All],$AK92,$AH$3)</f>
        <v>122.74</v>
      </c>
      <c r="AN92" s="88">
        <f>INDEX(Indice_Horas[#All],$AK92,$AH$4)</f>
        <v>103.68</v>
      </c>
      <c r="AO92" s="88">
        <f>INDEX(Indice_Emprego[#All],$AK92,$AH$5)</f>
        <v>117.68</v>
      </c>
      <c r="AP92" s="88">
        <f>INDEX(Indice_massa_salarial[#All],$AJ92,$AH$6)</f>
        <v>147.85</v>
      </c>
      <c r="AQ92" s="88">
        <f>INDEX(Indice_RMR[#All],$AJ92,$AH$7)</f>
        <v>125.64</v>
      </c>
      <c r="AR92" s="88">
        <f>INDEX(Indice_UCI[#All],$AK92,$AH$8)</f>
        <v>78.92</v>
      </c>
    </row>
    <row r="93" spans="36:44" x14ac:dyDescent="0.3">
      <c r="AJ93" s="83">
        <f t="shared" si="6"/>
        <v>241</v>
      </c>
      <c r="AK93" s="83">
        <f t="shared" si="7"/>
        <v>277</v>
      </c>
      <c r="AL93" s="83">
        <v>22</v>
      </c>
      <c r="AM93" s="88">
        <f>INDEX(Indice_faturamento[#All],$AK93,$AH$3)</f>
        <v>129.01</v>
      </c>
      <c r="AN93" s="88">
        <f>INDEX(Indice_Horas[#All],$AK93,$AH$4)</f>
        <v>99.4</v>
      </c>
      <c r="AO93" s="88">
        <f>INDEX(Indice_Emprego[#All],$AK93,$AH$5)</f>
        <v>117.76</v>
      </c>
      <c r="AP93" s="88">
        <f>INDEX(Indice_massa_salarial[#All],$AJ93,$AH$6)</f>
        <v>196.94</v>
      </c>
      <c r="AQ93" s="88">
        <f>INDEX(Indice_RMR[#All],$AJ93,$AH$7)</f>
        <v>167.24</v>
      </c>
      <c r="AR93" s="88">
        <f>INDEX(Indice_UCI[#All],$AK93,$AH$8)</f>
        <v>76.27</v>
      </c>
    </row>
    <row r="94" spans="36:44" x14ac:dyDescent="0.3">
      <c r="AJ94" s="83">
        <f t="shared" si="6"/>
        <v>242</v>
      </c>
      <c r="AK94" s="83">
        <f t="shared" si="7"/>
        <v>278</v>
      </c>
      <c r="AL94" s="83">
        <v>23</v>
      </c>
      <c r="AM94" s="88">
        <f>INDEX(Indice_faturamento[#All],$AK94,$AH$3)</f>
        <v>96.99</v>
      </c>
      <c r="AN94" s="88">
        <f>INDEX(Indice_Horas[#All],$AK94,$AH$4)</f>
        <v>97.38</v>
      </c>
      <c r="AO94" s="88">
        <f>INDEX(Indice_Emprego[#All],$AK94,$AH$5)</f>
        <v>119.21</v>
      </c>
      <c r="AP94" s="88">
        <f>INDEX(Indice_massa_salarial[#All],$AJ94,$AH$6)</f>
        <v>147.84</v>
      </c>
      <c r="AQ94" s="88">
        <f>INDEX(Indice_RMR[#All],$AJ94,$AH$7)</f>
        <v>124.02</v>
      </c>
      <c r="AR94" s="88">
        <f>INDEX(Indice_UCI[#All],$AK94,$AH$8)</f>
        <v>78.78</v>
      </c>
    </row>
    <row r="95" spans="36:44" x14ac:dyDescent="0.3">
      <c r="AJ95" s="83">
        <f>MATCH($A$13&amp;$B$13,Indice_massa_salarial[[#All],[Mês]],0)</f>
        <v>243</v>
      </c>
      <c r="AK95" s="83">
        <f>MATCH($A$13&amp;$B$13,Indice_faturamento[[#All],[Mês]],0)</f>
        <v>279</v>
      </c>
      <c r="AL95" s="83">
        <v>24</v>
      </c>
      <c r="AM95" s="88">
        <f>INDEX(Indice_faturamento[#All],$AK95,$AH$3)</f>
        <v>101.25</v>
      </c>
      <c r="AN95" s="88">
        <f>INDEX(Indice_Horas[#All],$AK95,$AH$4)</f>
        <v>100.01</v>
      </c>
      <c r="AO95" s="88">
        <f>INDEX(Indice_Emprego[#All],$AK95,$AH$5)</f>
        <v>119.46</v>
      </c>
      <c r="AP95" s="88">
        <f>INDEX(Indice_massa_salarial[#All],$AJ95,$AH$6)</f>
        <v>144.97</v>
      </c>
      <c r="AQ95" s="88">
        <f>INDEX(Indice_RMR[#All],$AJ95,$AH$7)</f>
        <v>121.35</v>
      </c>
      <c r="AR95" s="88">
        <f>INDEX(Indice_UCI[#All],$AK95,$AH$8)</f>
        <v>79.34</v>
      </c>
    </row>
  </sheetData>
  <dataConsolidate/>
  <mergeCells count="8">
    <mergeCell ref="A11:B11"/>
    <mergeCell ref="AM1:AN1"/>
    <mergeCell ref="AO1:AP1"/>
    <mergeCell ref="AQ1:AR1"/>
    <mergeCell ref="K13:N13"/>
    <mergeCell ref="P13:S13"/>
    <mergeCell ref="D13:I13"/>
    <mergeCell ref="A12:B12"/>
  </mergeCells>
  <dataValidations count="2">
    <dataValidation type="list" allowBlank="1" showInputMessage="1" showErrorMessage="1" sqref="A13" xr:uid="{00000000-0002-0000-0100-000000000000}">
      <formula1>$AE$2:$AE$14</formula1>
    </dataValidation>
    <dataValidation type="list" allowBlank="1" showInputMessage="1" showErrorMessage="1" sqref="B13" xr:uid="{00000000-0002-0000-0100-000001000000}">
      <formula1>$AF$2:$AF$29</formula1>
    </dataValidation>
  </dataValidations>
  <pageMargins left="0.511811024" right="0.511811024" top="0.78740157499999996" bottom="0.78740157499999996" header="0.31496062000000002" footer="0.31496062000000002"/>
  <pageSetup paperSize="9" scale="74" orientation="landscape" horizontalDpi="4294967293" verticalDpi="1200" r:id="rId1"/>
  <drawing r:id="rId2"/>
  <legacyDrawing r:id="rId3"/>
  <controls>
    <mc:AlternateContent xmlns:mc="http://schemas.openxmlformats.org/markup-compatibility/2006">
      <mc:Choice Requires="x14">
        <control shapeId="4112" r:id="rId4" name="CommandButton1">
          <controlPr defaultSize="0" autoLine="0" autoPict="0" r:id="rId5">
            <anchor moveWithCells="1">
              <from>
                <xdr:col>11</xdr:col>
                <xdr:colOff>350520</xdr:colOff>
                <xdr:row>0</xdr:row>
                <xdr:rowOff>60960</xdr:rowOff>
              </from>
              <to>
                <xdr:col>12</xdr:col>
                <xdr:colOff>342900</xdr:colOff>
                <xdr:row>2</xdr:row>
                <xdr:rowOff>7620</xdr:rowOff>
              </to>
            </anchor>
          </controlPr>
        </control>
      </mc:Choice>
      <mc:Fallback>
        <control shapeId="4112" r:id="rId4" name="CommandButton1"/>
      </mc:Fallback>
    </mc:AlternateContent>
    <mc:AlternateContent xmlns:mc="http://schemas.openxmlformats.org/markup-compatibility/2006">
      <mc:Choice Requires="x14">
        <control shapeId="4099" r:id="rId6" name="Check Box 3">
          <controlPr defaultSize="0" autoFill="0" autoLine="0" autoPict="0">
            <anchor moveWithCells="1">
              <from>
                <xdr:col>0</xdr:col>
                <xdr:colOff>99060</xdr:colOff>
                <xdr:row>15</xdr:row>
                <xdr:rowOff>198120</xdr:rowOff>
              </from>
              <to>
                <xdr:col>3</xdr:col>
                <xdr:colOff>45720</xdr:colOff>
                <xdr:row>17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3" r:id="rId7" name="Check Box 7">
          <controlPr defaultSize="0" autoFill="0" autoLine="0" autoPict="0">
            <anchor moveWithCells="1">
              <from>
                <xdr:col>0</xdr:col>
                <xdr:colOff>99060</xdr:colOff>
                <xdr:row>17</xdr:row>
                <xdr:rowOff>198120</xdr:rowOff>
              </from>
              <to>
                <xdr:col>3</xdr:col>
                <xdr:colOff>45720</xdr:colOff>
                <xdr:row>19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5" r:id="rId8" name="Check Box 9">
          <controlPr defaultSize="0" autoFill="0" autoLine="0" autoPict="0">
            <anchor moveWithCells="1">
              <from>
                <xdr:col>0</xdr:col>
                <xdr:colOff>99060</xdr:colOff>
                <xdr:row>16</xdr:row>
                <xdr:rowOff>190500</xdr:rowOff>
              </from>
              <to>
                <xdr:col>3</xdr:col>
                <xdr:colOff>45720</xdr:colOff>
                <xdr:row>18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7" r:id="rId9" name="Check Box 11">
          <controlPr defaultSize="0" autoFill="0" autoLine="0" autoPict="0">
            <anchor moveWithCells="1">
              <from>
                <xdr:col>0</xdr:col>
                <xdr:colOff>99060</xdr:colOff>
                <xdr:row>18</xdr:row>
                <xdr:rowOff>190500</xdr:rowOff>
              </from>
              <to>
                <xdr:col>3</xdr:col>
                <xdr:colOff>45720</xdr:colOff>
                <xdr:row>20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8" r:id="rId10" name="Check Box 12">
          <controlPr defaultSize="0" autoFill="0" autoLine="0" autoPict="0">
            <anchor moveWithCells="1">
              <from>
                <xdr:col>0</xdr:col>
                <xdr:colOff>99060</xdr:colOff>
                <xdr:row>19</xdr:row>
                <xdr:rowOff>198120</xdr:rowOff>
              </from>
              <to>
                <xdr:col>3</xdr:col>
                <xdr:colOff>45720</xdr:colOff>
                <xdr:row>21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9" r:id="rId11" name="Check Box 13">
          <controlPr defaultSize="0" autoFill="0" autoLine="0" autoPict="0">
            <anchor moveWithCells="1">
              <from>
                <xdr:col>0</xdr:col>
                <xdr:colOff>99060</xdr:colOff>
                <xdr:row>20</xdr:row>
                <xdr:rowOff>198120</xdr:rowOff>
              </from>
              <to>
                <xdr:col>3</xdr:col>
                <xdr:colOff>45720</xdr:colOff>
                <xdr:row>22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16" r:id="rId12" name="Check Box 20">
          <controlPr defaultSize="0" autoFill="0" autoLine="0" autoPict="0">
            <anchor moveWithCells="1">
              <from>
                <xdr:col>0</xdr:col>
                <xdr:colOff>99060</xdr:colOff>
                <xdr:row>15</xdr:row>
                <xdr:rowOff>198120</xdr:rowOff>
              </from>
              <to>
                <xdr:col>5</xdr:col>
                <xdr:colOff>144780</xdr:colOff>
                <xdr:row>17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17" r:id="rId13" name="Check Box 21">
          <controlPr defaultSize="0" autoFill="0" autoLine="0" autoPict="0">
            <anchor moveWithCells="1">
              <from>
                <xdr:col>0</xdr:col>
                <xdr:colOff>99060</xdr:colOff>
                <xdr:row>17</xdr:row>
                <xdr:rowOff>198120</xdr:rowOff>
              </from>
              <to>
                <xdr:col>5</xdr:col>
                <xdr:colOff>144780</xdr:colOff>
                <xdr:row>19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18" r:id="rId14" name="Check Box 22">
          <controlPr defaultSize="0" autoFill="0" autoLine="0" autoPict="0">
            <anchor moveWithCells="1">
              <from>
                <xdr:col>0</xdr:col>
                <xdr:colOff>99060</xdr:colOff>
                <xdr:row>16</xdr:row>
                <xdr:rowOff>190500</xdr:rowOff>
              </from>
              <to>
                <xdr:col>5</xdr:col>
                <xdr:colOff>144780</xdr:colOff>
                <xdr:row>18</xdr:row>
                <xdr:rowOff>38100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19" r:id="rId15" name="Check Box 23">
          <controlPr defaultSize="0" autoFill="0" autoLine="0" autoPict="0">
            <anchor moveWithCells="1">
              <from>
                <xdr:col>0</xdr:col>
                <xdr:colOff>99060</xdr:colOff>
                <xdr:row>18</xdr:row>
                <xdr:rowOff>190500</xdr:rowOff>
              </from>
              <to>
                <xdr:col>5</xdr:col>
                <xdr:colOff>144780</xdr:colOff>
                <xdr:row>20</xdr:row>
                <xdr:rowOff>38100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0" r:id="rId16" name="Check Box 24">
          <controlPr defaultSize="0" autoFill="0" autoLine="0" autoPict="0">
            <anchor moveWithCells="1">
              <from>
                <xdr:col>0</xdr:col>
                <xdr:colOff>99060</xdr:colOff>
                <xdr:row>19</xdr:row>
                <xdr:rowOff>198120</xdr:rowOff>
              </from>
              <to>
                <xdr:col>5</xdr:col>
                <xdr:colOff>144780</xdr:colOff>
                <xdr:row>21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1" r:id="rId17" name="Check Box 25">
          <controlPr defaultSize="0" autoFill="0" autoLine="0" autoPict="0">
            <anchor moveWithCells="1">
              <from>
                <xdr:col>0</xdr:col>
                <xdr:colOff>99060</xdr:colOff>
                <xdr:row>20</xdr:row>
                <xdr:rowOff>198120</xdr:rowOff>
              </from>
              <to>
                <xdr:col>5</xdr:col>
                <xdr:colOff>144780</xdr:colOff>
                <xdr:row>22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3" r:id="rId18" name="Check Box 27">
          <controlPr defaultSize="0" autoFill="0" autoLine="0" autoPict="0">
            <anchor moveWithCells="1">
              <from>
                <xdr:col>0</xdr:col>
                <xdr:colOff>99060</xdr:colOff>
                <xdr:row>15</xdr:row>
                <xdr:rowOff>198120</xdr:rowOff>
              </from>
              <to>
                <xdr:col>3</xdr:col>
                <xdr:colOff>45720</xdr:colOff>
                <xdr:row>17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4" r:id="rId19" name="Check Box 28">
          <controlPr defaultSize="0" autoFill="0" autoLine="0" autoPict="0">
            <anchor moveWithCells="1">
              <from>
                <xdr:col>0</xdr:col>
                <xdr:colOff>99060</xdr:colOff>
                <xdr:row>17</xdr:row>
                <xdr:rowOff>198120</xdr:rowOff>
              </from>
              <to>
                <xdr:col>3</xdr:col>
                <xdr:colOff>45720</xdr:colOff>
                <xdr:row>19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5" r:id="rId20" name="Check Box 29">
          <controlPr defaultSize="0" autoFill="0" autoLine="0" autoPict="0">
            <anchor moveWithCells="1">
              <from>
                <xdr:col>0</xdr:col>
                <xdr:colOff>99060</xdr:colOff>
                <xdr:row>16</xdr:row>
                <xdr:rowOff>190500</xdr:rowOff>
              </from>
              <to>
                <xdr:col>3</xdr:col>
                <xdr:colOff>45720</xdr:colOff>
                <xdr:row>18</xdr:row>
                <xdr:rowOff>38100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6" r:id="rId21" name="Check Box 30">
          <controlPr defaultSize="0" autoFill="0" autoLine="0" autoPict="0">
            <anchor moveWithCells="1">
              <from>
                <xdr:col>0</xdr:col>
                <xdr:colOff>99060</xdr:colOff>
                <xdr:row>18</xdr:row>
                <xdr:rowOff>190500</xdr:rowOff>
              </from>
              <to>
                <xdr:col>3</xdr:col>
                <xdr:colOff>45720</xdr:colOff>
                <xdr:row>20</xdr:row>
                <xdr:rowOff>38100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7" r:id="rId22" name="Check Box 31">
          <controlPr defaultSize="0" autoFill="0" autoLine="0" autoPict="0">
            <anchor moveWithCells="1">
              <from>
                <xdr:col>0</xdr:col>
                <xdr:colOff>99060</xdr:colOff>
                <xdr:row>19</xdr:row>
                <xdr:rowOff>198120</xdr:rowOff>
              </from>
              <to>
                <xdr:col>3</xdr:col>
                <xdr:colOff>45720</xdr:colOff>
                <xdr:row>21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8" r:id="rId23" name="Check Box 32">
          <controlPr defaultSize="0" autoFill="0" autoLine="0" autoPict="0">
            <anchor moveWithCells="1">
              <from>
                <xdr:col>0</xdr:col>
                <xdr:colOff>99060</xdr:colOff>
                <xdr:row>20</xdr:row>
                <xdr:rowOff>198120</xdr:rowOff>
              </from>
              <to>
                <xdr:col>3</xdr:col>
                <xdr:colOff>45720</xdr:colOff>
                <xdr:row>22</xdr:row>
                <xdr:rowOff>45720</xdr:rowOff>
              </to>
            </anchor>
          </controlPr>
        </control>
      </mc:Choice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3"/>
  <dimension ref="A1:XFD281"/>
  <sheetViews>
    <sheetView showGridLines="0" zoomScale="115" zoomScaleNormal="115" workbookViewId="0">
      <pane ySplit="3" topLeftCell="A270" activePane="bottomLeft" state="frozen"/>
      <selection pane="bottomLeft" activeCell="G288" sqref="G288"/>
    </sheetView>
  </sheetViews>
  <sheetFormatPr defaultRowHeight="14.4" x14ac:dyDescent="0.3"/>
  <cols>
    <col min="1" max="1" width="7.44140625" bestFit="1" customWidth="1"/>
    <col min="2" max="2" width="6.109375" style="23" bestFit="1" customWidth="1"/>
    <col min="3" max="3" width="7.33203125" customWidth="1"/>
    <col min="8" max="8" width="9.6640625" bestFit="1" customWidth="1"/>
    <col min="10" max="10" width="7.44140625" bestFit="1" customWidth="1"/>
    <col min="12" max="12" width="10" customWidth="1"/>
    <col min="13" max="13" width="11.6640625" customWidth="1"/>
    <col min="14" max="14" width="11.88671875" customWidth="1"/>
    <col min="18" max="18" width="11.33203125" bestFit="1" customWidth="1"/>
  </cols>
  <sheetData>
    <row r="1" spans="1:16" x14ac:dyDescent="0.3">
      <c r="A1" s="167"/>
      <c r="B1" s="168"/>
      <c r="C1" s="168" t="s">
        <v>34</v>
      </c>
      <c r="D1" s="168"/>
      <c r="E1" s="168"/>
      <c r="F1" s="168"/>
      <c r="G1" s="168"/>
      <c r="H1" s="168"/>
      <c r="J1" s="167"/>
      <c r="K1" s="168"/>
      <c r="L1" s="168" t="s">
        <v>35</v>
      </c>
      <c r="M1" s="167"/>
      <c r="N1" s="168"/>
      <c r="O1" s="168"/>
      <c r="P1" s="168"/>
    </row>
    <row r="2" spans="1:16" x14ac:dyDescent="0.3">
      <c r="C2" s="174" t="s">
        <v>36</v>
      </c>
      <c r="D2" s="1"/>
      <c r="E2" s="1"/>
      <c r="F2" s="1"/>
      <c r="G2" s="23"/>
      <c r="H2" s="1"/>
      <c r="I2" s="1"/>
      <c r="K2" s="1"/>
      <c r="L2" s="23"/>
      <c r="M2" s="1"/>
      <c r="N2" s="1"/>
      <c r="O2" s="1"/>
      <c r="P2" s="1"/>
    </row>
    <row r="3" spans="1:16" ht="15" thickBot="1" x14ac:dyDescent="0.35">
      <c r="A3" s="169" t="s">
        <v>30</v>
      </c>
      <c r="B3" s="169" t="s">
        <v>4</v>
      </c>
      <c r="C3" s="170" t="s">
        <v>37</v>
      </c>
      <c r="D3" s="170" t="s">
        <v>13</v>
      </c>
      <c r="E3" s="170" t="s">
        <v>38</v>
      </c>
      <c r="F3" s="170" t="s">
        <v>39</v>
      </c>
      <c r="G3" s="170" t="s">
        <v>40</v>
      </c>
      <c r="H3" s="171" t="s">
        <v>16</v>
      </c>
      <c r="J3" s="169" t="s">
        <v>30</v>
      </c>
      <c r="K3" s="172" t="s">
        <v>37</v>
      </c>
      <c r="L3" s="172" t="s">
        <v>13</v>
      </c>
      <c r="M3" s="172" t="s">
        <v>38</v>
      </c>
      <c r="N3" s="172" t="s">
        <v>39</v>
      </c>
      <c r="O3" s="172" t="s">
        <v>40</v>
      </c>
      <c r="P3" s="173" t="s">
        <v>16</v>
      </c>
    </row>
    <row r="4" spans="1:16" ht="15" customHeight="1" x14ac:dyDescent="0.3">
      <c r="A4" s="133">
        <v>37622</v>
      </c>
      <c r="B4" s="134" t="str">
        <f>MONTH(Serie_dessazonalizada[[#This Row],[Período]])&amp;YEAR(Serie_dessazonalizada[[#This Row],[Período]])</f>
        <v>12003</v>
      </c>
      <c r="C4" s="135">
        <v>92.483167179275085</v>
      </c>
      <c r="D4" s="135">
        <v>86.043919045912205</v>
      </c>
      <c r="E4" s="135">
        <v>91.558025316580242</v>
      </c>
      <c r="F4" s="135"/>
      <c r="G4" s="135"/>
      <c r="H4" s="136">
        <v>82.675300727348343</v>
      </c>
      <c r="J4" s="133">
        <v>37622</v>
      </c>
      <c r="K4" s="137"/>
      <c r="L4" s="138"/>
      <c r="M4" s="138"/>
      <c r="N4" s="138"/>
      <c r="O4" s="138"/>
      <c r="P4" s="139"/>
    </row>
    <row r="5" spans="1:16" ht="15" customHeight="1" x14ac:dyDescent="0.3">
      <c r="A5" s="133">
        <v>37653</v>
      </c>
      <c r="B5" s="134" t="str">
        <f>MONTH(Serie_dessazonalizada[[#This Row],[Período]])&amp;YEAR(Serie_dessazonalizada[[#This Row],[Período]])</f>
        <v>22003</v>
      </c>
      <c r="C5" s="135">
        <v>97.24501750923784</v>
      </c>
      <c r="D5" s="135">
        <v>86.723648802560376</v>
      </c>
      <c r="E5" s="135">
        <v>93.009687285435405</v>
      </c>
      <c r="F5" s="135"/>
      <c r="G5" s="135"/>
      <c r="H5" s="136">
        <v>81.660844545857287</v>
      </c>
      <c r="J5" s="133">
        <v>37653</v>
      </c>
      <c r="K5" s="140">
        <v>5.1488832781127511</v>
      </c>
      <c r="L5" s="141">
        <v>0.78998000577527683</v>
      </c>
      <c r="M5" s="141">
        <v>1.5855103513162832</v>
      </c>
      <c r="N5" s="141">
        <v>-1.1757357391914185</v>
      </c>
      <c r="O5" s="141">
        <v>6.6947357898185311</v>
      </c>
      <c r="P5" s="142">
        <v>-1.014456181491056</v>
      </c>
    </row>
    <row r="6" spans="1:16" ht="15" customHeight="1" x14ac:dyDescent="0.3">
      <c r="A6" s="133">
        <v>37681</v>
      </c>
      <c r="B6" s="134" t="str">
        <f>MONTH(Serie_dessazonalizada[[#This Row],[Período]])&amp;YEAR(Serie_dessazonalizada[[#This Row],[Período]])</f>
        <v>32003</v>
      </c>
      <c r="C6" s="135">
        <v>85.268142506482022</v>
      </c>
      <c r="D6" s="135">
        <v>86.824812740927726</v>
      </c>
      <c r="E6" s="135">
        <v>88.45581230269724</v>
      </c>
      <c r="F6" s="135"/>
      <c r="G6" s="135"/>
      <c r="H6" s="136">
        <v>81.010468394471133</v>
      </c>
      <c r="J6" s="133">
        <v>37681</v>
      </c>
      <c r="K6" s="140">
        <v>-12.316183707425493</v>
      </c>
      <c r="L6" s="141">
        <v>0.11665092482174598</v>
      </c>
      <c r="M6" s="141">
        <v>-4.8961297641641108</v>
      </c>
      <c r="N6" s="141">
        <v>5.2804631540135416</v>
      </c>
      <c r="O6" s="141">
        <v>2.2595345931909723</v>
      </c>
      <c r="P6" s="142">
        <v>-0.65037615138615479</v>
      </c>
    </row>
    <row r="7" spans="1:16" ht="15" customHeight="1" x14ac:dyDescent="0.3">
      <c r="A7" s="133">
        <v>37712</v>
      </c>
      <c r="B7" s="134" t="str">
        <f>MONTH(Serie_dessazonalizada[[#This Row],[Período]])&amp;YEAR(Serie_dessazonalizada[[#This Row],[Período]])</f>
        <v>42003</v>
      </c>
      <c r="C7" s="135">
        <v>81.926499767793217</v>
      </c>
      <c r="D7" s="135">
        <v>87.147190560573307</v>
      </c>
      <c r="E7" s="135">
        <v>88.870289805315295</v>
      </c>
      <c r="F7" s="135"/>
      <c r="G7" s="135"/>
      <c r="H7" s="136">
        <v>80.569942073153868</v>
      </c>
      <c r="J7" s="133">
        <v>37712</v>
      </c>
      <c r="K7" s="140">
        <v>-3.9189815099288405</v>
      </c>
      <c r="L7" s="141">
        <v>0.37129687870160843</v>
      </c>
      <c r="M7" s="141">
        <v>0.46857011634205176</v>
      </c>
      <c r="N7" s="141">
        <v>-3.3761679184473663</v>
      </c>
      <c r="O7" s="141">
        <v>-4.1537135989367453</v>
      </c>
      <c r="P7" s="142">
        <v>-0.44052632131726455</v>
      </c>
    </row>
    <row r="8" spans="1:16" ht="15" customHeight="1" x14ac:dyDescent="0.3">
      <c r="A8" s="133">
        <v>37742</v>
      </c>
      <c r="B8" s="134" t="str">
        <f>MONTH(Serie_dessazonalizada[[#This Row],[Período]])&amp;YEAR(Serie_dessazonalizada[[#This Row],[Período]])</f>
        <v>52003</v>
      </c>
      <c r="C8" s="135">
        <v>85.010549960655126</v>
      </c>
      <c r="D8" s="135">
        <v>87.537431101184453</v>
      </c>
      <c r="E8" s="135">
        <v>88.774803379160105</v>
      </c>
      <c r="F8" s="135"/>
      <c r="G8" s="135"/>
      <c r="H8" s="136">
        <v>80.006930187166361</v>
      </c>
      <c r="J8" s="133">
        <v>37742</v>
      </c>
      <c r="K8" s="140">
        <v>3.7644110289138761</v>
      </c>
      <c r="L8" s="141">
        <v>0.44779474599344826</v>
      </c>
      <c r="M8" s="141">
        <v>-0.10744471112265848</v>
      </c>
      <c r="N8" s="141">
        <v>-1.1854693978813802</v>
      </c>
      <c r="O8" s="141">
        <v>-2.6154364739968399</v>
      </c>
      <c r="P8" s="142">
        <v>-0.56301188598750684</v>
      </c>
    </row>
    <row r="9" spans="1:16" ht="15" customHeight="1" x14ac:dyDescent="0.3">
      <c r="A9" s="133">
        <v>37773</v>
      </c>
      <c r="B9" s="134" t="str">
        <f>MONTH(Serie_dessazonalizada[[#This Row],[Período]])&amp;YEAR(Serie_dessazonalizada[[#This Row],[Período]])</f>
        <v>62003</v>
      </c>
      <c r="C9" s="135">
        <v>82.145442971834001</v>
      </c>
      <c r="D9" s="135">
        <v>87.111768437280347</v>
      </c>
      <c r="E9" s="135">
        <v>89.519709754474064</v>
      </c>
      <c r="F9" s="135"/>
      <c r="G9" s="135"/>
      <c r="H9" s="136">
        <v>80.630003193021352</v>
      </c>
      <c r="J9" s="133">
        <v>37773</v>
      </c>
      <c r="K9" s="140">
        <v>-3.3702957928717834</v>
      </c>
      <c r="L9" s="141">
        <v>-0.48626360009592096</v>
      </c>
      <c r="M9" s="141">
        <v>0.83909662084233538</v>
      </c>
      <c r="N9" s="141">
        <v>1.7160320633842496</v>
      </c>
      <c r="O9" s="141">
        <v>-0.55325210824927928</v>
      </c>
      <c r="P9" s="142">
        <v>0.62307300585499092</v>
      </c>
    </row>
    <row r="10" spans="1:16" ht="15" customHeight="1" x14ac:dyDescent="0.3">
      <c r="A10" s="133">
        <v>37803</v>
      </c>
      <c r="B10" s="134" t="str">
        <f>MONTH(Serie_dessazonalizada[[#This Row],[Período]])&amp;YEAR(Serie_dessazonalizada[[#This Row],[Período]])</f>
        <v>72003</v>
      </c>
      <c r="C10" s="135">
        <v>81.915338093353398</v>
      </c>
      <c r="D10" s="135">
        <v>86.503502436152047</v>
      </c>
      <c r="E10" s="135">
        <v>88.839518207256376</v>
      </c>
      <c r="F10" s="135"/>
      <c r="G10" s="135"/>
      <c r="H10" s="136">
        <v>80.119642562392642</v>
      </c>
      <c r="J10" s="133">
        <v>37803</v>
      </c>
      <c r="K10" s="140">
        <v>-0.28011886010463305</v>
      </c>
      <c r="L10" s="141">
        <v>-0.69825927316151948</v>
      </c>
      <c r="M10" s="141">
        <v>-0.75982322673213731</v>
      </c>
      <c r="N10" s="141">
        <v>1.1097905205987828</v>
      </c>
      <c r="O10" s="141">
        <v>1.284949289299625</v>
      </c>
      <c r="P10" s="142">
        <v>-0.51036063062871051</v>
      </c>
    </row>
    <row r="11" spans="1:16" x14ac:dyDescent="0.3">
      <c r="A11" s="133">
        <v>37834</v>
      </c>
      <c r="B11" s="134" t="str">
        <f>MONTH(Serie_dessazonalizada[[#This Row],[Período]])&amp;YEAR(Serie_dessazonalizada[[#This Row],[Período]])</f>
        <v>82003</v>
      </c>
      <c r="C11" s="135">
        <v>85.725843685004222</v>
      </c>
      <c r="D11" s="135">
        <v>86.475086947492528</v>
      </c>
      <c r="E11" s="135">
        <v>88.535993453287276</v>
      </c>
      <c r="F11" s="135"/>
      <c r="G11" s="135"/>
      <c r="H11" s="136">
        <v>79.22895100114134</v>
      </c>
      <c r="J11" s="133">
        <v>37834</v>
      </c>
      <c r="K11" s="140">
        <v>4.6517608061487179</v>
      </c>
      <c r="L11" s="141">
        <v>-3.2848945833716163E-2</v>
      </c>
      <c r="M11" s="141">
        <v>-0.34165511035415336</v>
      </c>
      <c r="N11" s="141">
        <v>0.54637412098524607</v>
      </c>
      <c r="O11" s="141">
        <v>1.2478098556894652</v>
      </c>
      <c r="P11" s="142">
        <v>-0.89069156125130178</v>
      </c>
    </row>
    <row r="12" spans="1:16" ht="15" customHeight="1" x14ac:dyDescent="0.3">
      <c r="A12" s="133">
        <v>37865</v>
      </c>
      <c r="B12" s="134" t="str">
        <f>MONTH(Serie_dessazonalizada[[#This Row],[Período]])&amp;YEAR(Serie_dessazonalizada[[#This Row],[Período]])</f>
        <v>92003</v>
      </c>
      <c r="C12" s="135">
        <v>87.083921399353656</v>
      </c>
      <c r="D12" s="135">
        <v>86.543698755888812</v>
      </c>
      <c r="E12" s="135">
        <v>90.278596373665323</v>
      </c>
      <c r="F12" s="135"/>
      <c r="G12" s="135"/>
      <c r="H12" s="136">
        <v>80.344794455482514</v>
      </c>
      <c r="J12" s="133">
        <v>37865</v>
      </c>
      <c r="K12" s="140">
        <v>1.5842103804071388</v>
      </c>
      <c r="L12" s="141">
        <v>7.9342861416195884E-2</v>
      </c>
      <c r="M12" s="141">
        <v>1.9682423525269042</v>
      </c>
      <c r="N12" s="141">
        <v>-1.3283886713871746</v>
      </c>
      <c r="O12" s="141">
        <v>-3.4205499419631793</v>
      </c>
      <c r="P12" s="142">
        <v>1.1158434543411744</v>
      </c>
    </row>
    <row r="13" spans="1:16" ht="15" customHeight="1" x14ac:dyDescent="0.3">
      <c r="A13" s="133">
        <v>37895</v>
      </c>
      <c r="B13" s="134" t="str">
        <f>MONTH(Serie_dessazonalizada[[#This Row],[Período]])&amp;YEAR(Serie_dessazonalizada[[#This Row],[Período]])</f>
        <v>102003</v>
      </c>
      <c r="C13" s="135">
        <v>89.855518300140162</v>
      </c>
      <c r="D13" s="135">
        <v>86.431108788601108</v>
      </c>
      <c r="E13" s="135">
        <v>90.440715629123446</v>
      </c>
      <c r="F13" s="135"/>
      <c r="G13" s="135"/>
      <c r="H13" s="136">
        <v>80.044080620480287</v>
      </c>
      <c r="J13" s="133">
        <v>37895</v>
      </c>
      <c r="K13" s="140">
        <v>3.1826735133761175</v>
      </c>
      <c r="L13" s="141">
        <v>-0.13009608891952157</v>
      </c>
      <c r="M13" s="141">
        <v>0.17957662388447779</v>
      </c>
      <c r="N13" s="141">
        <v>1.0617052094487514</v>
      </c>
      <c r="O13" s="141">
        <v>2.0652090536086454</v>
      </c>
      <c r="P13" s="142">
        <v>-0.30071383500222737</v>
      </c>
    </row>
    <row r="14" spans="1:16" ht="15" customHeight="1" x14ac:dyDescent="0.3">
      <c r="A14" s="133">
        <v>37926</v>
      </c>
      <c r="B14" s="134" t="str">
        <f>MONTH(Serie_dessazonalizada[[#This Row],[Período]])&amp;YEAR(Serie_dessazonalizada[[#This Row],[Período]])</f>
        <v>112003</v>
      </c>
      <c r="C14" s="135">
        <v>93.329398888538861</v>
      </c>
      <c r="D14" s="135">
        <v>86.823722797749383</v>
      </c>
      <c r="E14" s="135">
        <v>92.386113406238778</v>
      </c>
      <c r="F14" s="135"/>
      <c r="G14" s="135"/>
      <c r="H14" s="136">
        <v>81.043489033922882</v>
      </c>
      <c r="J14" s="133">
        <v>37926</v>
      </c>
      <c r="K14" s="140">
        <v>3.8660737304914985</v>
      </c>
      <c r="L14" s="141">
        <v>0.45425080697339681</v>
      </c>
      <c r="M14" s="141">
        <v>2.1510198847750832</v>
      </c>
      <c r="N14" s="141">
        <v>1.4610581803806124</v>
      </c>
      <c r="O14" s="141">
        <v>1.6817030831955713</v>
      </c>
      <c r="P14" s="142">
        <v>0.99940841344259468</v>
      </c>
    </row>
    <row r="15" spans="1:16" ht="15" customHeight="1" x14ac:dyDescent="0.3">
      <c r="A15" s="133">
        <v>37956</v>
      </c>
      <c r="B15" s="134" t="str">
        <f>MONTH(Serie_dessazonalizada[[#This Row],[Período]])&amp;YEAR(Serie_dessazonalizada[[#This Row],[Período]])</f>
        <v>122003</v>
      </c>
      <c r="C15" s="135">
        <v>93.685858078560443</v>
      </c>
      <c r="D15" s="135">
        <v>87.085769372754669</v>
      </c>
      <c r="E15" s="135">
        <v>91.654036106683577</v>
      </c>
      <c r="F15" s="135"/>
      <c r="G15" s="135"/>
      <c r="H15" s="136">
        <v>81.568518849338076</v>
      </c>
      <c r="J15" s="133">
        <v>37956</v>
      </c>
      <c r="K15" s="140">
        <v>0.38193666118785635</v>
      </c>
      <c r="L15" s="141">
        <v>0.30181448866884858</v>
      </c>
      <c r="M15" s="141">
        <v>-0.7924105393806552</v>
      </c>
      <c r="N15" s="141">
        <v>2.8793941953359359</v>
      </c>
      <c r="O15" s="141">
        <v>1.9776674672847734</v>
      </c>
      <c r="P15" s="142">
        <v>0.52502981541519489</v>
      </c>
    </row>
    <row r="16" spans="1:16" ht="15" customHeight="1" x14ac:dyDescent="0.3">
      <c r="A16" s="133">
        <v>37987</v>
      </c>
      <c r="B16" s="134" t="str">
        <f>MONTH(Serie_dessazonalizada[[#This Row],[Período]])&amp;YEAR(Serie_dessazonalizada[[#This Row],[Período]])</f>
        <v>12004</v>
      </c>
      <c r="C16" s="135">
        <v>89.172386497957334</v>
      </c>
      <c r="D16" s="135">
        <v>87.38617131201039</v>
      </c>
      <c r="E16" s="135">
        <v>90.636275369371418</v>
      </c>
      <c r="F16" s="135"/>
      <c r="G16" s="135"/>
      <c r="H16" s="136">
        <v>81.088084518022853</v>
      </c>
      <c r="J16" s="133">
        <v>37987</v>
      </c>
      <c r="K16" s="140">
        <v>-4.8176658389768177</v>
      </c>
      <c r="L16" s="141">
        <v>0.34494951519565237</v>
      </c>
      <c r="M16" s="141">
        <v>-1.1104374455779606</v>
      </c>
      <c r="N16" s="141">
        <v>-4.6209128726015214</v>
      </c>
      <c r="O16" s="141">
        <v>-6.6891521479627984</v>
      </c>
      <c r="P16" s="142">
        <v>-0.48043433131522306</v>
      </c>
    </row>
    <row r="17" spans="1:16" ht="15" customHeight="1" x14ac:dyDescent="0.3">
      <c r="A17" s="133">
        <v>38018</v>
      </c>
      <c r="B17" s="134" t="str">
        <f>MONTH(Serie_dessazonalizada[[#This Row],[Período]])&amp;YEAR(Serie_dessazonalizada[[#This Row],[Período]])</f>
        <v>22004</v>
      </c>
      <c r="C17" s="135">
        <v>92.029342557571155</v>
      </c>
      <c r="D17" s="135">
        <v>87.69003840829491</v>
      </c>
      <c r="E17" s="135">
        <v>94.251769551249453</v>
      </c>
      <c r="F17" s="135"/>
      <c r="G17" s="135"/>
      <c r="H17" s="136">
        <v>81.173782369675308</v>
      </c>
      <c r="J17" s="133">
        <v>38018</v>
      </c>
      <c r="K17" s="140">
        <v>3.2038573507049359</v>
      </c>
      <c r="L17" s="141">
        <v>0.34772904193224063</v>
      </c>
      <c r="M17" s="141">
        <v>3.9890145166973765</v>
      </c>
      <c r="N17" s="141">
        <v>8.0574352334269292</v>
      </c>
      <c r="O17" s="141">
        <v>19.833334129643681</v>
      </c>
      <c r="P17" s="142">
        <v>8.5697851652454915E-2</v>
      </c>
    </row>
    <row r="18" spans="1:16" ht="15" customHeight="1" x14ac:dyDescent="0.3">
      <c r="A18" s="133">
        <v>38047</v>
      </c>
      <c r="B18" s="134" t="str">
        <f>MONTH(Serie_dessazonalizada[[#This Row],[Período]])&amp;YEAR(Serie_dessazonalizada[[#This Row],[Período]])</f>
        <v>32004</v>
      </c>
      <c r="C18" s="135">
        <v>92.694107596841818</v>
      </c>
      <c r="D18" s="135">
        <v>87.802016365380226</v>
      </c>
      <c r="E18" s="135">
        <v>93.991789668080727</v>
      </c>
      <c r="F18" s="135"/>
      <c r="G18" s="135"/>
      <c r="H18" s="136">
        <v>81.887466980449091</v>
      </c>
      <c r="J18" s="133">
        <v>38047</v>
      </c>
      <c r="K18" s="140">
        <v>0.72234031103156326</v>
      </c>
      <c r="L18" s="141">
        <v>0.12769746611802493</v>
      </c>
      <c r="M18" s="141">
        <v>-0.27583554601312926</v>
      </c>
      <c r="N18" s="141">
        <v>-10.300215399234943</v>
      </c>
      <c r="O18" s="141">
        <v>-17.934614885473732</v>
      </c>
      <c r="P18" s="142">
        <v>0.71368461077378242</v>
      </c>
    </row>
    <row r="19" spans="1:16" ht="15" customHeight="1" x14ac:dyDescent="0.3">
      <c r="A19" s="133">
        <v>38078</v>
      </c>
      <c r="B19" s="134" t="str">
        <f>MONTH(Serie_dessazonalizada[[#This Row],[Período]])&amp;YEAR(Serie_dessazonalizada[[#This Row],[Período]])</f>
        <v>42004</v>
      </c>
      <c r="C19" s="135">
        <v>92.379118327126562</v>
      </c>
      <c r="D19" s="135">
        <v>87.858305468394491</v>
      </c>
      <c r="E19" s="135">
        <v>92.281980964616693</v>
      </c>
      <c r="F19" s="135"/>
      <c r="G19" s="135"/>
      <c r="H19" s="136">
        <v>82.16688308869125</v>
      </c>
      <c r="J19" s="133">
        <v>38078</v>
      </c>
      <c r="K19" s="140">
        <v>-0.33981585009184251</v>
      </c>
      <c r="L19" s="141">
        <v>6.4109123394186174E-2</v>
      </c>
      <c r="M19" s="141">
        <v>-1.8191043169855496</v>
      </c>
      <c r="N19" s="141">
        <v>5.3211742448706696</v>
      </c>
      <c r="O19" s="141">
        <v>4.787177669849032</v>
      </c>
      <c r="P19" s="142">
        <v>0.27941610824215957</v>
      </c>
    </row>
    <row r="20" spans="1:16" ht="15" customHeight="1" x14ac:dyDescent="0.3">
      <c r="A20" s="133">
        <v>38108</v>
      </c>
      <c r="B20" s="134" t="str">
        <f>MONTH(Serie_dessazonalizada[[#This Row],[Período]])&amp;YEAR(Serie_dessazonalizada[[#This Row],[Período]])</f>
        <v>52004</v>
      </c>
      <c r="C20" s="135">
        <v>97.241080661991717</v>
      </c>
      <c r="D20" s="135">
        <v>89.262056242497195</v>
      </c>
      <c r="E20" s="135">
        <v>96.446135036392974</v>
      </c>
      <c r="F20" s="135"/>
      <c r="G20" s="135"/>
      <c r="H20" s="136">
        <v>82.067455132314336</v>
      </c>
      <c r="J20" s="133">
        <v>38108</v>
      </c>
      <c r="K20" s="140">
        <v>5.2630534074251596</v>
      </c>
      <c r="L20" s="141">
        <v>1.5977439658310726</v>
      </c>
      <c r="M20" s="141">
        <v>4.512423799585453</v>
      </c>
      <c r="N20" s="141">
        <v>1.3806513384883508</v>
      </c>
      <c r="O20" s="141">
        <v>1.0949514420654805</v>
      </c>
      <c r="P20" s="142">
        <v>-9.942795637691404E-2</v>
      </c>
    </row>
    <row r="21" spans="1:16" ht="15" customHeight="1" x14ac:dyDescent="0.3">
      <c r="A21" s="133">
        <v>38139</v>
      </c>
      <c r="B21" s="134" t="str">
        <f>MONTH(Serie_dessazonalizada[[#This Row],[Período]])&amp;YEAR(Serie_dessazonalizada[[#This Row],[Período]])</f>
        <v>62004</v>
      </c>
      <c r="C21" s="135">
        <v>96.951250128669429</v>
      </c>
      <c r="D21" s="135">
        <v>90.635758786052179</v>
      </c>
      <c r="E21" s="135">
        <v>97.505117183561183</v>
      </c>
      <c r="F21" s="135"/>
      <c r="G21" s="135"/>
      <c r="H21" s="136">
        <v>82.688409829069428</v>
      </c>
      <c r="J21" s="133">
        <v>38139</v>
      </c>
      <c r="K21" s="140">
        <v>-0.29805359149569072</v>
      </c>
      <c r="L21" s="141">
        <v>1.5389546257180791</v>
      </c>
      <c r="M21" s="141">
        <v>1.098003716549774</v>
      </c>
      <c r="N21" s="141">
        <v>-0.79645127869157217</v>
      </c>
      <c r="O21" s="141">
        <v>-1.2276808306048279</v>
      </c>
      <c r="P21" s="142">
        <v>0.62095469675509207</v>
      </c>
    </row>
    <row r="22" spans="1:16" ht="15" customHeight="1" x14ac:dyDescent="0.3">
      <c r="A22" s="133">
        <v>38169</v>
      </c>
      <c r="B22" s="134" t="str">
        <f>MONTH(Serie_dessazonalizada[[#This Row],[Período]])&amp;YEAR(Serie_dessazonalizada[[#This Row],[Período]])</f>
        <v>72004</v>
      </c>
      <c r="C22" s="135">
        <v>94.978761710351066</v>
      </c>
      <c r="D22" s="135">
        <v>91.272276850367604</v>
      </c>
      <c r="E22" s="135">
        <v>98.084421868570615</v>
      </c>
      <c r="F22" s="135"/>
      <c r="G22" s="135"/>
      <c r="H22" s="141">
        <v>82.728078000651252</v>
      </c>
      <c r="J22" s="133">
        <v>38169</v>
      </c>
      <c r="K22" s="140">
        <v>-2.0345157135163947</v>
      </c>
      <c r="L22" s="141">
        <v>0.70228138743554891</v>
      </c>
      <c r="M22" s="141">
        <v>0.59412746914487102</v>
      </c>
      <c r="N22" s="141">
        <v>-0.82323340387220834</v>
      </c>
      <c r="O22" s="141">
        <v>-0.18601850297801761</v>
      </c>
      <c r="P22" s="142">
        <v>3.9668171581823231E-2</v>
      </c>
    </row>
    <row r="23" spans="1:16" x14ac:dyDescent="0.3">
      <c r="A23" s="133">
        <v>38200</v>
      </c>
      <c r="B23" s="134" t="str">
        <f>MONTH(Serie_dessazonalizada[[#This Row],[Período]])&amp;YEAR(Serie_dessazonalizada[[#This Row],[Período]])</f>
        <v>82004</v>
      </c>
      <c r="C23" s="135">
        <v>94.337452324295825</v>
      </c>
      <c r="D23" s="135">
        <v>91.435226503762948</v>
      </c>
      <c r="E23" s="135">
        <v>99.135810616835613</v>
      </c>
      <c r="F23" s="135"/>
      <c r="G23" s="135"/>
      <c r="H23" s="136">
        <v>82.166759161656543</v>
      </c>
      <c r="J23" s="133">
        <v>38200</v>
      </c>
      <c r="K23" s="140">
        <v>-0.67521346299606366</v>
      </c>
      <c r="L23" s="141">
        <v>0.17853137778351369</v>
      </c>
      <c r="M23" s="141">
        <v>1.0719222565983195</v>
      </c>
      <c r="N23" s="141">
        <v>-0.71814146818968105</v>
      </c>
      <c r="O23" s="141">
        <v>-0.45937410997514405</v>
      </c>
      <c r="P23" s="142">
        <v>-0.56131883899470836</v>
      </c>
    </row>
    <row r="24" spans="1:16" ht="15" customHeight="1" x14ac:dyDescent="0.3">
      <c r="A24" s="133">
        <v>38231</v>
      </c>
      <c r="B24" s="134" t="str">
        <f>MONTH(Serie_dessazonalizada[[#This Row],[Período]])&amp;YEAR(Serie_dessazonalizada[[#This Row],[Período]])</f>
        <v>92004</v>
      </c>
      <c r="C24" s="135">
        <v>95.861235695624089</v>
      </c>
      <c r="D24" s="135">
        <v>92.322865513986443</v>
      </c>
      <c r="E24" s="135">
        <v>100.1657135074272</v>
      </c>
      <c r="F24" s="135"/>
      <c r="G24" s="135"/>
      <c r="H24" s="136">
        <v>83.063568188588704</v>
      </c>
      <c r="J24" s="133">
        <v>38231</v>
      </c>
      <c r="K24" s="140">
        <v>1.6152475329629252</v>
      </c>
      <c r="L24" s="141">
        <v>0.97078450413962158</v>
      </c>
      <c r="M24" s="141">
        <v>1.0388807880657851</v>
      </c>
      <c r="N24" s="141">
        <v>0.98972557859720556</v>
      </c>
      <c r="O24" s="141">
        <v>0.57257661181561903</v>
      </c>
      <c r="P24" s="142">
        <v>0.89680902693216069</v>
      </c>
    </row>
    <row r="25" spans="1:16" ht="15" customHeight="1" x14ac:dyDescent="0.3">
      <c r="A25" s="133">
        <v>38261</v>
      </c>
      <c r="B25" s="134" t="str">
        <f>MONTH(Serie_dessazonalizada[[#This Row],[Período]])&amp;YEAR(Serie_dessazonalizada[[#This Row],[Período]])</f>
        <v>102004</v>
      </c>
      <c r="C25" s="135">
        <v>96.340550732796132</v>
      </c>
      <c r="D25" s="135">
        <v>93.187372677783515</v>
      </c>
      <c r="E25" s="135">
        <v>101.5327193338142</v>
      </c>
      <c r="F25" s="135"/>
      <c r="G25" s="135"/>
      <c r="H25" s="136">
        <v>83.230087105405431</v>
      </c>
      <c r="J25" s="133">
        <v>38261</v>
      </c>
      <c r="K25" s="140">
        <v>0.50000924116391599</v>
      </c>
      <c r="L25" s="141">
        <v>0.93639550612313172</v>
      </c>
      <c r="M25" s="141">
        <v>1.3647442608050091</v>
      </c>
      <c r="N25" s="141">
        <v>1.8696935126900136</v>
      </c>
      <c r="O25" s="141">
        <v>2.6058527343581939</v>
      </c>
      <c r="P25" s="142">
        <v>0.16651891681672737</v>
      </c>
    </row>
    <row r="26" spans="1:16" ht="15" customHeight="1" x14ac:dyDescent="0.3">
      <c r="A26" s="133">
        <v>38292</v>
      </c>
      <c r="B26" s="134" t="str">
        <f>MONTH(Serie_dessazonalizada[[#This Row],[Período]])&amp;YEAR(Serie_dessazonalizada[[#This Row],[Período]])</f>
        <v>112004</v>
      </c>
      <c r="C26" s="135">
        <v>93.499235445253191</v>
      </c>
      <c r="D26" s="135">
        <v>93.574844056540968</v>
      </c>
      <c r="E26" s="135">
        <v>100.87258354046379</v>
      </c>
      <c r="F26" s="135"/>
      <c r="G26" s="135"/>
      <c r="H26" s="136">
        <v>82.931934349789529</v>
      </c>
      <c r="J26" s="133">
        <v>38292</v>
      </c>
      <c r="K26" s="140">
        <v>-2.949241275798212</v>
      </c>
      <c r="L26" s="141">
        <v>0.41579815765084799</v>
      </c>
      <c r="M26" s="141">
        <v>-0.65017050432781642</v>
      </c>
      <c r="N26" s="141">
        <v>-3.0963421604364463</v>
      </c>
      <c r="O26" s="141">
        <v>-2.3204732571018187</v>
      </c>
      <c r="P26" s="142">
        <v>-0.29815275561590227</v>
      </c>
    </row>
    <row r="27" spans="1:16" ht="15" customHeight="1" x14ac:dyDescent="0.3">
      <c r="A27" s="133">
        <v>38322</v>
      </c>
      <c r="B27" s="134" t="str">
        <f>MONTH(Serie_dessazonalizada[[#This Row],[Período]])&amp;YEAR(Serie_dessazonalizada[[#This Row],[Período]])</f>
        <v>122004</v>
      </c>
      <c r="C27" s="135">
        <v>92.881812261270753</v>
      </c>
      <c r="D27" s="135">
        <v>94.014211787029822</v>
      </c>
      <c r="E27" s="135">
        <v>100.9146478701076</v>
      </c>
      <c r="F27" s="135"/>
      <c r="G27" s="135"/>
      <c r="H27" s="136">
        <v>83.546441495506954</v>
      </c>
      <c r="J27" s="133">
        <v>38322</v>
      </c>
      <c r="K27" s="140">
        <v>-0.66035105104571667</v>
      </c>
      <c r="L27" s="141">
        <v>0.46953616104705859</v>
      </c>
      <c r="M27" s="141">
        <v>4.1700458308310956E-2</v>
      </c>
      <c r="N27" s="141">
        <v>0.48653738545939562</v>
      </c>
      <c r="O27" s="141">
        <v>0.13075943563463641</v>
      </c>
      <c r="P27" s="142">
        <v>0.61450714571742537</v>
      </c>
    </row>
    <row r="28" spans="1:16" ht="15" customHeight="1" x14ac:dyDescent="0.3">
      <c r="A28" s="133">
        <v>38353</v>
      </c>
      <c r="B28" s="134" t="str">
        <f>MONTH(Serie_dessazonalizada[[#This Row],[Período]])&amp;YEAR(Serie_dessazonalizada[[#This Row],[Período]])</f>
        <v>12005</v>
      </c>
      <c r="C28" s="135">
        <v>94.042464412393727</v>
      </c>
      <c r="D28" s="135">
        <v>94.223911650519284</v>
      </c>
      <c r="E28" s="135">
        <v>100.9192505608104</v>
      </c>
      <c r="F28" s="135"/>
      <c r="G28" s="135"/>
      <c r="H28" s="136">
        <v>83.657646920336603</v>
      </c>
      <c r="J28" s="133">
        <v>38353</v>
      </c>
      <c r="K28" s="140">
        <v>1.2496011036672412</v>
      </c>
      <c r="L28" s="141">
        <v>0.22305123821544598</v>
      </c>
      <c r="M28" s="141">
        <v>4.5609738525975562E-3</v>
      </c>
      <c r="N28" s="141">
        <v>3.3656357391666583</v>
      </c>
      <c r="O28" s="141">
        <v>4.0635855826568807</v>
      </c>
      <c r="P28" s="143">
        <v>0.11120542482964879</v>
      </c>
    </row>
    <row r="29" spans="1:16" ht="15" customHeight="1" x14ac:dyDescent="0.3">
      <c r="A29" s="133">
        <v>38384</v>
      </c>
      <c r="B29" s="134" t="str">
        <f>MONTH(Serie_dessazonalizada[[#This Row],[Período]])&amp;YEAR(Serie_dessazonalizada[[#This Row],[Período]])</f>
        <v>22005</v>
      </c>
      <c r="C29" s="135">
        <v>93.664307304857459</v>
      </c>
      <c r="D29" s="135">
        <v>94.260587143196162</v>
      </c>
      <c r="E29" s="135">
        <v>97.926631920658821</v>
      </c>
      <c r="F29" s="135"/>
      <c r="G29" s="135"/>
      <c r="H29" s="136">
        <v>83.457252567355667</v>
      </c>
      <c r="J29" s="133">
        <v>38384</v>
      </c>
      <c r="K29" s="140">
        <v>-0.40211314101465734</v>
      </c>
      <c r="L29" s="141">
        <v>3.8923763654505027E-2</v>
      </c>
      <c r="M29" s="141">
        <v>-2.9653595558047963</v>
      </c>
      <c r="N29" s="141">
        <v>14.885407318793154</v>
      </c>
      <c r="O29" s="141">
        <v>21.026990405146524</v>
      </c>
      <c r="P29" s="142">
        <v>-0.20039435298093622</v>
      </c>
    </row>
    <row r="30" spans="1:16" ht="15" customHeight="1" x14ac:dyDescent="0.3">
      <c r="A30" s="133">
        <v>38412</v>
      </c>
      <c r="B30" s="134" t="str">
        <f>MONTH(Serie_dessazonalizada[[#This Row],[Período]])&amp;YEAR(Serie_dessazonalizada[[#This Row],[Período]])</f>
        <v>32005</v>
      </c>
      <c r="C30" s="135">
        <v>95.250546929247008</v>
      </c>
      <c r="D30" s="135">
        <v>94.540413206296677</v>
      </c>
      <c r="E30" s="135">
        <v>99.887096553501436</v>
      </c>
      <c r="F30" s="135"/>
      <c r="G30" s="135"/>
      <c r="H30" s="136">
        <v>84.400175927635757</v>
      </c>
      <c r="J30" s="133">
        <v>38412</v>
      </c>
      <c r="K30" s="140">
        <v>1.6935369192735021</v>
      </c>
      <c r="L30" s="141">
        <v>0.2968643327835595</v>
      </c>
      <c r="M30" s="141">
        <v>2.0019728999063346</v>
      </c>
      <c r="N30" s="141">
        <v>-13.688267853181102</v>
      </c>
      <c r="O30" s="141">
        <v>-18.595596124782539</v>
      </c>
      <c r="P30" s="142">
        <v>0.94292336028009061</v>
      </c>
    </row>
    <row r="31" spans="1:16" ht="15" customHeight="1" x14ac:dyDescent="0.3">
      <c r="A31" s="133">
        <v>38443</v>
      </c>
      <c r="B31" s="134" t="str">
        <f>MONTH(Serie_dessazonalizada[[#This Row],[Período]])&amp;YEAR(Serie_dessazonalizada[[#This Row],[Período]])</f>
        <v>42005</v>
      </c>
      <c r="C31" s="135">
        <v>95.375639312632131</v>
      </c>
      <c r="D31" s="135">
        <v>95.150107058858893</v>
      </c>
      <c r="E31" s="135">
        <v>103.0637445110971</v>
      </c>
      <c r="F31" s="135"/>
      <c r="G31" s="135"/>
      <c r="H31" s="136">
        <v>83.581689872573861</v>
      </c>
      <c r="J31" s="133">
        <v>38443</v>
      </c>
      <c r="K31" s="140">
        <v>0.13132983213003802</v>
      </c>
      <c r="L31" s="141">
        <v>0.64490288532143725</v>
      </c>
      <c r="M31" s="141">
        <v>3.1802385565328639</v>
      </c>
      <c r="N31" s="141">
        <v>-0.93650091222295651</v>
      </c>
      <c r="O31" s="141">
        <v>-1.2272234305453915</v>
      </c>
      <c r="P31" s="142">
        <v>-0.81848605506189642</v>
      </c>
    </row>
    <row r="32" spans="1:16" ht="15" customHeight="1" x14ac:dyDescent="0.3">
      <c r="A32" s="133">
        <v>38473</v>
      </c>
      <c r="B32" s="134" t="str">
        <f>MONTH(Serie_dessazonalizada[[#This Row],[Período]])&amp;YEAR(Serie_dessazonalizada[[#This Row],[Período]])</f>
        <v>52005</v>
      </c>
      <c r="C32" s="135">
        <v>96.003253934023661</v>
      </c>
      <c r="D32" s="135">
        <v>95.562032168202151</v>
      </c>
      <c r="E32" s="135">
        <v>104.51628128363301</v>
      </c>
      <c r="F32" s="135"/>
      <c r="G32" s="135"/>
      <c r="H32" s="136">
        <v>83.401308505475498</v>
      </c>
      <c r="J32" s="133">
        <v>38473</v>
      </c>
      <c r="K32" s="140">
        <v>0.65804499546710205</v>
      </c>
      <c r="L32" s="141">
        <v>0.43292133038636038</v>
      </c>
      <c r="M32" s="141">
        <v>1.4093576547468734</v>
      </c>
      <c r="N32" s="141">
        <v>6.6955155990046991E-2</v>
      </c>
      <c r="O32" s="141">
        <v>0.29584351114746582</v>
      </c>
      <c r="P32" s="142">
        <v>-0.18038136709836294</v>
      </c>
    </row>
    <row r="33" spans="1:16" ht="15" customHeight="1" x14ac:dyDescent="0.3">
      <c r="A33" s="133">
        <v>38504</v>
      </c>
      <c r="B33" s="134" t="str">
        <f>MONTH(Serie_dessazonalizada[[#This Row],[Período]])&amp;YEAR(Serie_dessazonalizada[[#This Row],[Período]])</f>
        <v>62005</v>
      </c>
      <c r="C33" s="135">
        <v>94.132023206117736</v>
      </c>
      <c r="D33" s="135">
        <v>95.927756541726765</v>
      </c>
      <c r="E33" s="135">
        <v>106.23304653423089</v>
      </c>
      <c r="F33" s="135"/>
      <c r="G33" s="135"/>
      <c r="H33" s="136">
        <v>83.908488594149574</v>
      </c>
      <c r="J33" s="133">
        <v>38504</v>
      </c>
      <c r="K33" s="140">
        <v>-1.9491326087675016</v>
      </c>
      <c r="L33" s="141">
        <v>0.38270887006765353</v>
      </c>
      <c r="M33" s="141">
        <v>1.6425816432742992</v>
      </c>
      <c r="N33" s="141">
        <v>-1.1562631673252934</v>
      </c>
      <c r="O33" s="141">
        <v>-1.7807568004251759</v>
      </c>
      <c r="P33" s="142">
        <v>0.50718008867407605</v>
      </c>
    </row>
    <row r="34" spans="1:16" ht="15" customHeight="1" x14ac:dyDescent="0.3">
      <c r="A34" s="133">
        <v>38534</v>
      </c>
      <c r="B34" s="134" t="str">
        <f>MONTH(Serie_dessazonalizada[[#This Row],[Período]])&amp;YEAR(Serie_dessazonalizada[[#This Row],[Período]])</f>
        <v>72005</v>
      </c>
      <c r="C34" s="135">
        <v>93.830500044009597</v>
      </c>
      <c r="D34" s="135">
        <v>96.690118217484326</v>
      </c>
      <c r="E34" s="135">
        <v>105.68735579391959</v>
      </c>
      <c r="F34" s="135"/>
      <c r="G34" s="135"/>
      <c r="H34" s="136">
        <v>83.087308980776896</v>
      </c>
      <c r="J34" s="133">
        <v>38534</v>
      </c>
      <c r="K34" s="140">
        <v>-0.32031943204695029</v>
      </c>
      <c r="L34" s="141">
        <v>0.79472480462518424</v>
      </c>
      <c r="M34" s="141">
        <v>-0.51367324774543277</v>
      </c>
      <c r="N34" s="141">
        <v>0.48199412509090112</v>
      </c>
      <c r="O34" s="141">
        <v>0.97375744031098377</v>
      </c>
      <c r="P34" s="142">
        <v>-0.82117961337267786</v>
      </c>
    </row>
    <row r="35" spans="1:16" x14ac:dyDescent="0.3">
      <c r="A35" s="133">
        <v>38565</v>
      </c>
      <c r="B35" s="134" t="str">
        <f>MONTH(Serie_dessazonalizada[[#This Row],[Período]])&amp;YEAR(Serie_dessazonalizada[[#This Row],[Período]])</f>
        <v>82005</v>
      </c>
      <c r="C35" s="135">
        <v>93.988793210394775</v>
      </c>
      <c r="D35" s="135">
        <v>97.189295137112993</v>
      </c>
      <c r="E35" s="135">
        <v>104.4947188571043</v>
      </c>
      <c r="F35" s="135"/>
      <c r="G35" s="135"/>
      <c r="H35" s="136">
        <v>85.230499854722751</v>
      </c>
      <c r="J35" s="133">
        <v>38565</v>
      </c>
      <c r="K35" s="140">
        <v>0.16870118597996747</v>
      </c>
      <c r="L35" s="141">
        <v>0.51626466988681519</v>
      </c>
      <c r="M35" s="141">
        <v>-1.1284575414497269</v>
      </c>
      <c r="N35" s="141">
        <v>0.66438435425233433</v>
      </c>
      <c r="O35" s="141">
        <v>1.1455486504868106</v>
      </c>
      <c r="P35" s="142">
        <v>2.1431908739458549</v>
      </c>
    </row>
    <row r="36" spans="1:16" ht="15" customHeight="1" x14ac:dyDescent="0.3">
      <c r="A36" s="133">
        <v>38596</v>
      </c>
      <c r="B36" s="134" t="str">
        <f>MONTH(Serie_dessazonalizada[[#This Row],[Período]])&amp;YEAR(Serie_dessazonalizada[[#This Row],[Período]])</f>
        <v>92005</v>
      </c>
      <c r="C36" s="135">
        <v>95.031631816252329</v>
      </c>
      <c r="D36" s="135">
        <v>97.489856990319666</v>
      </c>
      <c r="E36" s="135">
        <v>104.71194653146711</v>
      </c>
      <c r="F36" s="135"/>
      <c r="G36" s="135"/>
      <c r="H36" s="136">
        <v>83.150407556985456</v>
      </c>
      <c r="J36" s="133">
        <v>38596</v>
      </c>
      <c r="K36" s="140">
        <v>1.109535052251549</v>
      </c>
      <c r="L36" s="141">
        <v>0.30925407245998221</v>
      </c>
      <c r="M36" s="141">
        <v>0.20788387847605996</v>
      </c>
      <c r="N36" s="141">
        <v>1.6274543077029062</v>
      </c>
      <c r="O36" s="141">
        <v>3.3420929291517427</v>
      </c>
      <c r="P36" s="142">
        <v>-2.0800922977372949</v>
      </c>
    </row>
    <row r="37" spans="1:16" ht="15" customHeight="1" x14ac:dyDescent="0.3">
      <c r="A37" s="133">
        <v>38626</v>
      </c>
      <c r="B37" s="134" t="str">
        <f>MONTH(Serie_dessazonalizada[[#This Row],[Período]])&amp;YEAR(Serie_dessazonalizada[[#This Row],[Período]])</f>
        <v>102005</v>
      </c>
      <c r="C37" s="135">
        <v>95.658140723107294</v>
      </c>
      <c r="D37" s="135">
        <v>98.038102459341602</v>
      </c>
      <c r="E37" s="135">
        <v>104.8272820822405</v>
      </c>
      <c r="F37" s="135"/>
      <c r="G37" s="135"/>
      <c r="H37" s="136">
        <v>83.383040328661693</v>
      </c>
      <c r="J37" s="133">
        <v>38626</v>
      </c>
      <c r="K37" s="140">
        <v>0.65926354718010849</v>
      </c>
      <c r="L37" s="141">
        <v>0.56236154811097327</v>
      </c>
      <c r="M37" s="141">
        <v>0.11014555128982846</v>
      </c>
      <c r="N37" s="141">
        <v>-3.7503410301585696</v>
      </c>
      <c r="O37" s="141">
        <v>-3.6286642975933576</v>
      </c>
      <c r="P37" s="142">
        <v>0.23263277167623642</v>
      </c>
    </row>
    <row r="38" spans="1:16" ht="15" customHeight="1" x14ac:dyDescent="0.3">
      <c r="A38" s="133">
        <v>38657</v>
      </c>
      <c r="B38" s="134" t="str">
        <f>MONTH(Serie_dessazonalizada[[#This Row],[Período]])&amp;YEAR(Serie_dessazonalizada[[#This Row],[Período]])</f>
        <v>112005</v>
      </c>
      <c r="C38" s="135">
        <v>93.705600449673966</v>
      </c>
      <c r="D38" s="135">
        <v>97.622723849567791</v>
      </c>
      <c r="E38" s="135">
        <v>102.59080014963131</v>
      </c>
      <c r="F38" s="135"/>
      <c r="G38" s="135"/>
      <c r="H38" s="136">
        <v>82.789045080467503</v>
      </c>
      <c r="J38" s="133">
        <v>38657</v>
      </c>
      <c r="K38" s="140">
        <v>-2.0411647755993552</v>
      </c>
      <c r="L38" s="141">
        <v>-0.42369099294437745</v>
      </c>
      <c r="M38" s="141">
        <v>-2.1334922437983272</v>
      </c>
      <c r="N38" s="141">
        <v>2.1159267429350828</v>
      </c>
      <c r="O38" s="141">
        <v>2.7511613594237079</v>
      </c>
      <c r="P38" s="142">
        <v>-0.59399524819419014</v>
      </c>
    </row>
    <row r="39" spans="1:16" ht="15" customHeight="1" x14ac:dyDescent="0.3">
      <c r="A39" s="133">
        <v>38687</v>
      </c>
      <c r="B39" s="134" t="str">
        <f>MONTH(Serie_dessazonalizada[[#This Row],[Período]])&amp;YEAR(Serie_dessazonalizada[[#This Row],[Período]])</f>
        <v>122005</v>
      </c>
      <c r="C39" s="135">
        <v>96.920080838295647</v>
      </c>
      <c r="D39" s="135">
        <v>98.420563099129524</v>
      </c>
      <c r="E39" s="135">
        <v>103.7350689436344</v>
      </c>
      <c r="F39" s="135"/>
      <c r="G39" s="135"/>
      <c r="H39" s="136">
        <v>82.996108240844379</v>
      </c>
      <c r="J39" s="133">
        <v>38687</v>
      </c>
      <c r="K39" s="140">
        <v>3.4304037039366357</v>
      </c>
      <c r="L39" s="141">
        <v>0.81726796600263585</v>
      </c>
      <c r="M39" s="141">
        <v>1.1153717412615469</v>
      </c>
      <c r="N39" s="141">
        <v>-3.4578628249484753</v>
      </c>
      <c r="O39" s="141">
        <v>-4.8061357779844549</v>
      </c>
      <c r="P39" s="142">
        <v>0.207063160376876</v>
      </c>
    </row>
    <row r="40" spans="1:16" ht="15" customHeight="1" x14ac:dyDescent="0.3">
      <c r="A40" s="133">
        <v>38718</v>
      </c>
      <c r="B40" s="134" t="str">
        <f>MONTH(Serie_dessazonalizada[[#This Row],[Período]])&amp;YEAR(Serie_dessazonalizada[[#This Row],[Período]])</f>
        <v>12006</v>
      </c>
      <c r="C40" s="135">
        <v>99.311929285601337</v>
      </c>
      <c r="D40" s="135">
        <v>98.722562804125246</v>
      </c>
      <c r="E40" s="135">
        <v>101.52451445586971</v>
      </c>
      <c r="F40" s="135">
        <v>94.915607893281035</v>
      </c>
      <c r="G40" s="135">
        <v>96.670355549511598</v>
      </c>
      <c r="H40" s="136">
        <v>81.583860297248108</v>
      </c>
      <c r="J40" s="133">
        <v>38718</v>
      </c>
      <c r="K40" s="140">
        <v>2.4678564303885815</v>
      </c>
      <c r="L40" s="141">
        <v>0.30684614625863038</v>
      </c>
      <c r="M40" s="141">
        <v>-2.1309616027399811</v>
      </c>
      <c r="N40" s="141">
        <v>2.1612389949740987</v>
      </c>
      <c r="O40" s="141">
        <v>3.9607685248168383</v>
      </c>
      <c r="P40" s="142">
        <v>-1.4122479435962703</v>
      </c>
    </row>
    <row r="41" spans="1:16" ht="15" customHeight="1" x14ac:dyDescent="0.3">
      <c r="A41" s="133">
        <v>38749</v>
      </c>
      <c r="B41" s="134" t="str">
        <f>MONTH(Serie_dessazonalizada[[#This Row],[Período]])&amp;YEAR(Serie_dessazonalizada[[#This Row],[Período]])</f>
        <v>22006</v>
      </c>
      <c r="C41" s="135">
        <v>97.75944184640683</v>
      </c>
      <c r="D41" s="135">
        <v>98.629846116957495</v>
      </c>
      <c r="E41" s="135">
        <v>100.5650742656817</v>
      </c>
      <c r="F41" s="135">
        <v>96.48195528355042</v>
      </c>
      <c r="G41" s="135">
        <v>97.861909764342215</v>
      </c>
      <c r="H41" s="136">
        <v>82.007618142118829</v>
      </c>
      <c r="J41" s="133">
        <v>38749</v>
      </c>
      <c r="K41" s="140">
        <v>-1.5632436610206843</v>
      </c>
      <c r="L41" s="141">
        <v>-9.3916410326289779E-2</v>
      </c>
      <c r="M41" s="141">
        <v>-0.9450330251074982</v>
      </c>
      <c r="N41" s="141">
        <v>1.6502527087331282</v>
      </c>
      <c r="O41" s="141">
        <v>1.2325952543128278</v>
      </c>
      <c r="P41" s="142">
        <v>0.4237578448707211</v>
      </c>
    </row>
    <row r="42" spans="1:16" ht="15" customHeight="1" x14ac:dyDescent="0.3">
      <c r="A42" s="133">
        <v>38777</v>
      </c>
      <c r="B42" s="134" t="str">
        <f>MONTH(Serie_dessazonalizada[[#This Row],[Período]])&amp;YEAR(Serie_dessazonalizada[[#This Row],[Período]])</f>
        <v>32006</v>
      </c>
      <c r="C42" s="135">
        <v>97.238239926719302</v>
      </c>
      <c r="D42" s="135">
        <v>98.467842428399123</v>
      </c>
      <c r="E42" s="135">
        <v>100.7469119642827</v>
      </c>
      <c r="F42" s="135">
        <v>98.477670041680057</v>
      </c>
      <c r="G42" s="135">
        <v>100.31623737724119</v>
      </c>
      <c r="H42" s="136">
        <v>80.983483324407999</v>
      </c>
      <c r="J42" s="133">
        <v>38777</v>
      </c>
      <c r="K42" s="140">
        <v>-0.53314739716538628</v>
      </c>
      <c r="L42" s="141">
        <v>-0.16425422418916066</v>
      </c>
      <c r="M42" s="141">
        <v>0.18081595417570712</v>
      </c>
      <c r="N42" s="141">
        <v>2.0684849848496945</v>
      </c>
      <c r="O42" s="141">
        <v>2.5079498436206262</v>
      </c>
      <c r="P42" s="142">
        <v>-1.0241348177108307</v>
      </c>
    </row>
    <row r="43" spans="1:16" ht="15" customHeight="1" x14ac:dyDescent="0.3">
      <c r="A43" s="133">
        <v>38808</v>
      </c>
      <c r="B43" s="134" t="str">
        <f>MONTH(Serie_dessazonalizada[[#This Row],[Período]])&amp;YEAR(Serie_dessazonalizada[[#This Row],[Período]])</f>
        <v>42006</v>
      </c>
      <c r="C43" s="135">
        <v>99.351834974727922</v>
      </c>
      <c r="D43" s="135">
        <v>99.258838106913018</v>
      </c>
      <c r="E43" s="135">
        <v>99.733115594388011</v>
      </c>
      <c r="F43" s="135">
        <v>99.121517667078095</v>
      </c>
      <c r="G43" s="135">
        <v>100.6893635254237</v>
      </c>
      <c r="H43" s="136">
        <v>81.458125448513101</v>
      </c>
      <c r="J43" s="133">
        <v>38808</v>
      </c>
      <c r="K43" s="140">
        <v>2.1736253654955777</v>
      </c>
      <c r="L43" s="141">
        <v>0.80330355475095017</v>
      </c>
      <c r="M43" s="141">
        <v>-1.0062803416288413</v>
      </c>
      <c r="N43" s="141">
        <v>0.65380062822925622</v>
      </c>
      <c r="O43" s="141">
        <v>0.37194990356282898</v>
      </c>
      <c r="P43" s="142">
        <v>0.47464212410510243</v>
      </c>
    </row>
    <row r="44" spans="1:16" ht="15" customHeight="1" x14ac:dyDescent="0.3">
      <c r="A44" s="133">
        <v>38838</v>
      </c>
      <c r="B44" s="134" t="str">
        <f>MONTH(Serie_dessazonalizada[[#This Row],[Período]])&amp;YEAR(Serie_dessazonalizada[[#This Row],[Período]])</f>
        <v>52006</v>
      </c>
      <c r="C44" s="135">
        <v>98.235514545847224</v>
      </c>
      <c r="D44" s="135">
        <v>99.856775874935565</v>
      </c>
      <c r="E44" s="135">
        <v>100.7916572893095</v>
      </c>
      <c r="F44" s="135">
        <v>99.223628467728076</v>
      </c>
      <c r="G44" s="135">
        <v>99.882551994394078</v>
      </c>
      <c r="H44" s="136">
        <v>81.872422673298658</v>
      </c>
      <c r="J44" s="133">
        <v>38838</v>
      </c>
      <c r="K44" s="140">
        <v>-1.1236032320536968</v>
      </c>
      <c r="L44" s="141">
        <v>0.60240254613750377</v>
      </c>
      <c r="M44" s="141">
        <v>1.0613743375134785</v>
      </c>
      <c r="N44" s="141">
        <v>0.10301577604263855</v>
      </c>
      <c r="O44" s="141">
        <v>-0.80128774557791949</v>
      </c>
      <c r="P44" s="142">
        <v>0.41429722478555675</v>
      </c>
    </row>
    <row r="45" spans="1:16" ht="15" customHeight="1" x14ac:dyDescent="0.3">
      <c r="A45" s="133">
        <v>38869</v>
      </c>
      <c r="B45" s="134" t="str">
        <f>MONTH(Serie_dessazonalizada[[#This Row],[Período]])&amp;YEAR(Serie_dessazonalizada[[#This Row],[Período]])</f>
        <v>62006</v>
      </c>
      <c r="C45" s="135">
        <v>97.783881844616857</v>
      </c>
      <c r="D45" s="135">
        <v>99.481154219127347</v>
      </c>
      <c r="E45" s="135">
        <v>98.955610008546188</v>
      </c>
      <c r="F45" s="135">
        <v>98.639771475481311</v>
      </c>
      <c r="G45" s="135">
        <v>99.600135417685038</v>
      </c>
      <c r="H45" s="136">
        <v>82.349077715851564</v>
      </c>
      <c r="J45" s="133">
        <v>38869</v>
      </c>
      <c r="K45" s="140">
        <v>-0.45974483191573862</v>
      </c>
      <c r="L45" s="141">
        <v>-0.37616040826178904</v>
      </c>
      <c r="M45" s="141">
        <v>-1.8216262438201332</v>
      </c>
      <c r="N45" s="141">
        <v>-0.58842535922445305</v>
      </c>
      <c r="O45" s="141">
        <v>-0.28274865937034716</v>
      </c>
      <c r="P45" s="142">
        <v>0.47665504255290614</v>
      </c>
    </row>
    <row r="46" spans="1:16" ht="15" customHeight="1" x14ac:dyDescent="0.3">
      <c r="A46" s="133">
        <v>38899</v>
      </c>
      <c r="B46" s="134" t="str">
        <f>MONTH(Serie_dessazonalizada[[#This Row],[Período]])&amp;YEAR(Serie_dessazonalizada[[#This Row],[Período]])</f>
        <v>72006</v>
      </c>
      <c r="C46" s="135">
        <v>99.936965814802448</v>
      </c>
      <c r="D46" s="135">
        <v>99.705371434831818</v>
      </c>
      <c r="E46" s="135">
        <v>99.364831075079451</v>
      </c>
      <c r="F46" s="135">
        <v>101.12865902189979</v>
      </c>
      <c r="G46" s="135">
        <v>101.44830018908181</v>
      </c>
      <c r="H46" s="136">
        <v>82.265728345886231</v>
      </c>
      <c r="J46" s="133">
        <v>38899</v>
      </c>
      <c r="K46" s="140">
        <v>2.2018802378974294</v>
      </c>
      <c r="L46" s="141">
        <v>0.22538662469736417</v>
      </c>
      <c r="M46" s="141">
        <v>0.41354003729340971</v>
      </c>
      <c r="N46" s="141">
        <v>2.5232089543487435</v>
      </c>
      <c r="O46" s="141">
        <v>1.8555845969950424</v>
      </c>
      <c r="P46" s="142">
        <v>-8.3349369965333153E-2</v>
      </c>
    </row>
    <row r="47" spans="1:16" x14ac:dyDescent="0.3">
      <c r="A47" s="133">
        <v>38930</v>
      </c>
      <c r="B47" s="134" t="str">
        <f>MONTH(Serie_dessazonalizada[[#This Row],[Período]])&amp;YEAR(Serie_dessazonalizada[[#This Row],[Período]])</f>
        <v>82006</v>
      </c>
      <c r="C47" s="135">
        <v>99.043463325839767</v>
      </c>
      <c r="D47" s="135">
        <v>100.2415986384129</v>
      </c>
      <c r="E47" s="135">
        <v>100.66657087649941</v>
      </c>
      <c r="F47" s="135">
        <v>102.9643791906407</v>
      </c>
      <c r="G47" s="135">
        <v>102.9486146107372</v>
      </c>
      <c r="H47" s="136">
        <v>82.583819397044309</v>
      </c>
      <c r="J47" s="133">
        <v>38930</v>
      </c>
      <c r="K47" s="140">
        <v>-0.89406605621634549</v>
      </c>
      <c r="L47" s="141">
        <v>0.53781175062525066</v>
      </c>
      <c r="M47" s="141">
        <v>1.3100609011616688</v>
      </c>
      <c r="N47" s="141">
        <v>1.8152323846629608</v>
      </c>
      <c r="O47" s="141">
        <v>1.4788955742571011</v>
      </c>
      <c r="P47" s="142">
        <v>0.31809105115807768</v>
      </c>
    </row>
    <row r="48" spans="1:16" ht="15" customHeight="1" x14ac:dyDescent="0.3">
      <c r="A48" s="133">
        <v>38961</v>
      </c>
      <c r="B48" s="134" t="str">
        <f>MONTH(Serie_dessazonalizada[[#This Row],[Período]])&amp;YEAR(Serie_dessazonalizada[[#This Row],[Período]])</f>
        <v>92006</v>
      </c>
      <c r="C48" s="135">
        <v>99.267336082030297</v>
      </c>
      <c r="D48" s="135">
        <v>100.675345705906</v>
      </c>
      <c r="E48" s="135">
        <v>97.67583287859317</v>
      </c>
      <c r="F48" s="135">
        <v>103.5692074474114</v>
      </c>
      <c r="G48" s="135">
        <v>102.9522868003601</v>
      </c>
      <c r="H48" s="136">
        <v>83.036189521435219</v>
      </c>
      <c r="J48" s="133">
        <v>38961</v>
      </c>
      <c r="K48" s="140">
        <v>0.22603486254718219</v>
      </c>
      <c r="L48" s="141">
        <v>0.43270166615927053</v>
      </c>
      <c r="M48" s="141">
        <v>-2.9709346130160319</v>
      </c>
      <c r="N48" s="141">
        <v>0.58741504734452854</v>
      </c>
      <c r="O48" s="141">
        <v>3.5670121805805692E-3</v>
      </c>
      <c r="P48" s="142">
        <v>0.45237012439091018</v>
      </c>
    </row>
    <row r="49" spans="1:16" ht="15" customHeight="1" x14ac:dyDescent="0.3">
      <c r="A49" s="133">
        <v>38991</v>
      </c>
      <c r="B49" s="134" t="str">
        <f>MONTH(Serie_dessazonalizada[[#This Row],[Período]])&amp;YEAR(Serie_dessazonalizada[[#This Row],[Período]])</f>
        <v>102006</v>
      </c>
      <c r="C49" s="144">
        <v>102.9160963044925</v>
      </c>
      <c r="D49" s="144">
        <v>101.1578353515124</v>
      </c>
      <c r="E49" s="144">
        <v>99.182742218119316</v>
      </c>
      <c r="F49" s="144">
        <v>101.31513739179449</v>
      </c>
      <c r="G49" s="135">
        <v>99.850679326422835</v>
      </c>
      <c r="H49" s="136">
        <v>83.355963069996363</v>
      </c>
      <c r="J49" s="133">
        <v>38991</v>
      </c>
      <c r="K49" s="140">
        <v>3.6756906818241006</v>
      </c>
      <c r="L49" s="141">
        <v>0.47925303084218968</v>
      </c>
      <c r="M49" s="141">
        <v>1.5427657948913209</v>
      </c>
      <c r="N49" s="141">
        <v>-2.1763901753920827</v>
      </c>
      <c r="O49" s="141">
        <v>-3.0126649638698608</v>
      </c>
      <c r="P49" s="142">
        <v>0.31977354856114459</v>
      </c>
    </row>
    <row r="50" spans="1:16" ht="15" customHeight="1" x14ac:dyDescent="0.3">
      <c r="A50" s="133">
        <v>39022</v>
      </c>
      <c r="B50" s="134" t="str">
        <f>MONTH(Serie_dessazonalizada[[#This Row],[Período]])&amp;YEAR(Serie_dessazonalizada[[#This Row],[Período]])</f>
        <v>112006</v>
      </c>
      <c r="C50" s="135">
        <v>106.3079709376108</v>
      </c>
      <c r="D50" s="135">
        <v>101.6900392366414</v>
      </c>
      <c r="E50" s="135">
        <v>101.43197506608089</v>
      </c>
      <c r="F50" s="135">
        <v>101.4820890551255</v>
      </c>
      <c r="G50" s="135">
        <v>99.244725078646653</v>
      </c>
      <c r="H50" s="136">
        <v>84.862843261173992</v>
      </c>
      <c r="J50" s="133">
        <v>39022</v>
      </c>
      <c r="K50" s="140">
        <v>3.2957668964463469</v>
      </c>
      <c r="L50" s="141">
        <v>0.52611237011907475</v>
      </c>
      <c r="M50" s="141">
        <v>2.2677663448900645</v>
      </c>
      <c r="N50" s="141">
        <v>0.16478452048620201</v>
      </c>
      <c r="O50" s="141">
        <v>-0.60686041583678296</v>
      </c>
      <c r="P50" s="142">
        <v>1.5068801911776291</v>
      </c>
    </row>
    <row r="51" spans="1:16" ht="15" customHeight="1" x14ac:dyDescent="0.3">
      <c r="A51" s="133">
        <v>39052</v>
      </c>
      <c r="B51" s="134" t="str">
        <f>MONTH(Serie_dessazonalizada[[#This Row],[Período]])&amp;YEAR(Serie_dessazonalizada[[#This Row],[Período]])</f>
        <v>122006</v>
      </c>
      <c r="C51" s="135">
        <v>103.2014269705938</v>
      </c>
      <c r="D51" s="135">
        <v>101.9140901982194</v>
      </c>
      <c r="E51" s="135">
        <v>101.7594150355352</v>
      </c>
      <c r="F51" s="135">
        <v>102.0178326080112</v>
      </c>
      <c r="G51" s="135">
        <v>99.040269306470734</v>
      </c>
      <c r="H51" s="136">
        <v>84.437196207808242</v>
      </c>
      <c r="J51" s="133">
        <v>39052</v>
      </c>
      <c r="K51" s="140">
        <v>-2.922211702112298</v>
      </c>
      <c r="L51" s="141">
        <v>0.22032734303171583</v>
      </c>
      <c r="M51" s="141">
        <v>0.3228173061216475</v>
      </c>
      <c r="N51" s="141">
        <v>0.5279193184471076</v>
      </c>
      <c r="O51" s="141">
        <v>-0.2060117270856438</v>
      </c>
      <c r="P51" s="142">
        <v>-0.42564705336575059</v>
      </c>
    </row>
    <row r="52" spans="1:16" ht="15" customHeight="1" x14ac:dyDescent="0.3">
      <c r="A52" s="133">
        <v>39083</v>
      </c>
      <c r="B52" s="134" t="str">
        <f>MONTH(Serie_dessazonalizada[[#This Row],[Período]])&amp;YEAR(Serie_dessazonalizada[[#This Row],[Período]])</f>
        <v>12007</v>
      </c>
      <c r="C52" s="135">
        <v>105.6050969372718</v>
      </c>
      <c r="D52" s="135">
        <v>102.7364673726676</v>
      </c>
      <c r="E52" s="135">
        <v>101.3140838078578</v>
      </c>
      <c r="F52" s="135">
        <v>102.0952042689233</v>
      </c>
      <c r="G52" s="135">
        <v>99.960614514106496</v>
      </c>
      <c r="H52" s="136">
        <v>85.268215601993916</v>
      </c>
      <c r="J52" s="133">
        <v>39083</v>
      </c>
      <c r="K52" s="140">
        <v>2.329105359524628</v>
      </c>
      <c r="L52" s="141">
        <v>0.80693177248475767</v>
      </c>
      <c r="M52" s="141">
        <v>-0.43763147372838845</v>
      </c>
      <c r="N52" s="141">
        <v>7.5841310224048678E-2</v>
      </c>
      <c r="O52" s="141">
        <v>0.92926363597401074</v>
      </c>
      <c r="P52" s="142">
        <v>0.83101939418567383</v>
      </c>
    </row>
    <row r="53" spans="1:16" ht="15" customHeight="1" x14ac:dyDescent="0.3">
      <c r="A53" s="133">
        <v>39114</v>
      </c>
      <c r="B53" s="134" t="str">
        <f>MONTH(Serie_dessazonalizada[[#This Row],[Período]])&amp;YEAR(Serie_dessazonalizada[[#This Row],[Período]])</f>
        <v>22007</v>
      </c>
      <c r="C53" s="135">
        <v>103.8649199720999</v>
      </c>
      <c r="D53" s="135">
        <v>103.8509822792539</v>
      </c>
      <c r="E53" s="135">
        <v>101.4469457037622</v>
      </c>
      <c r="F53" s="135">
        <v>101.5173594899338</v>
      </c>
      <c r="G53" s="135">
        <v>97.768149234461077</v>
      </c>
      <c r="H53" s="136">
        <v>85.191002944719969</v>
      </c>
      <c r="J53" s="133">
        <v>39114</v>
      </c>
      <c r="K53" s="140">
        <v>-1.6478153191843978</v>
      </c>
      <c r="L53" s="141">
        <v>1.0848289172173771</v>
      </c>
      <c r="M53" s="141">
        <v>0.13113862447433325</v>
      </c>
      <c r="N53" s="141">
        <v>-0.56598621172002594</v>
      </c>
      <c r="O53" s="141">
        <v>-2.1933291329816869</v>
      </c>
      <c r="P53" s="142">
        <v>-7.7212657273946661E-2</v>
      </c>
    </row>
    <row r="54" spans="1:16" ht="15" customHeight="1" x14ac:dyDescent="0.3">
      <c r="A54" s="133">
        <v>39142</v>
      </c>
      <c r="B54" s="134" t="str">
        <f>MONTH(Serie_dessazonalizada[[#This Row],[Período]])&amp;YEAR(Serie_dessazonalizada[[#This Row],[Período]])</f>
        <v>32007</v>
      </c>
      <c r="C54" s="135">
        <v>106.06228191857249</v>
      </c>
      <c r="D54" s="135">
        <v>104.55915108450669</v>
      </c>
      <c r="E54" s="135">
        <v>104.46359323471221</v>
      </c>
      <c r="F54" s="135">
        <v>106.297845870054</v>
      </c>
      <c r="G54" s="135">
        <v>101.7260172595773</v>
      </c>
      <c r="H54" s="136">
        <v>85.549313489360244</v>
      </c>
      <c r="J54" s="133">
        <v>39142</v>
      </c>
      <c r="K54" s="140">
        <v>2.1155958595672635</v>
      </c>
      <c r="L54" s="141">
        <v>0.68190862494544358</v>
      </c>
      <c r="M54" s="141">
        <v>2.973620851788874</v>
      </c>
      <c r="N54" s="141">
        <v>4.7090334147178341</v>
      </c>
      <c r="O54" s="141">
        <v>4.0482182143232874</v>
      </c>
      <c r="P54" s="142">
        <v>0.35831054464027545</v>
      </c>
    </row>
    <row r="55" spans="1:16" ht="15" customHeight="1" x14ac:dyDescent="0.3">
      <c r="A55" s="133">
        <v>39173</v>
      </c>
      <c r="B55" s="134" t="str">
        <f>MONTH(Serie_dessazonalizada[[#This Row],[Período]])&amp;YEAR(Serie_dessazonalizada[[#This Row],[Período]])</f>
        <v>42007</v>
      </c>
      <c r="C55" s="135">
        <v>111.1758868677163</v>
      </c>
      <c r="D55" s="135">
        <v>106.1386136422424</v>
      </c>
      <c r="E55" s="135">
        <v>104.764479863383</v>
      </c>
      <c r="F55" s="135">
        <v>108.205386469624</v>
      </c>
      <c r="G55" s="135">
        <v>102.59050409430441</v>
      </c>
      <c r="H55" s="136">
        <v>85.622394040727656</v>
      </c>
      <c r="J55" s="133">
        <v>39173</v>
      </c>
      <c r="K55" s="140">
        <v>4.8213227705865211</v>
      </c>
      <c r="L55" s="141">
        <v>1.5105923693461873</v>
      </c>
      <c r="M55" s="141">
        <v>0.28803013504882391</v>
      </c>
      <c r="N55" s="141">
        <v>1.7945242294955916</v>
      </c>
      <c r="O55" s="141">
        <v>0.84981881529989134</v>
      </c>
      <c r="P55" s="142">
        <v>7.3080551367411317E-2</v>
      </c>
    </row>
    <row r="56" spans="1:16" ht="15" customHeight="1" x14ac:dyDescent="0.3">
      <c r="A56" s="133">
        <v>39203</v>
      </c>
      <c r="B56" s="134" t="str">
        <f>MONTH(Serie_dessazonalizada[[#This Row],[Período]])&amp;YEAR(Serie_dessazonalizada[[#This Row],[Período]])</f>
        <v>52007</v>
      </c>
      <c r="C56" s="135">
        <v>109.5292235118531</v>
      </c>
      <c r="D56" s="135">
        <v>106.8186938486261</v>
      </c>
      <c r="E56" s="135">
        <v>104.875595800219</v>
      </c>
      <c r="F56" s="135">
        <v>109.324056984778</v>
      </c>
      <c r="G56" s="135">
        <v>102.6414423582162</v>
      </c>
      <c r="H56" s="136">
        <v>86.378550045060962</v>
      </c>
      <c r="J56" s="133">
        <v>39203</v>
      </c>
      <c r="K56" s="140">
        <v>-1.4811335463619868</v>
      </c>
      <c r="L56" s="141">
        <v>0.64074721069564222</v>
      </c>
      <c r="M56" s="141">
        <v>0.10606260536099657</v>
      </c>
      <c r="N56" s="141">
        <v>1.0338399516442125</v>
      </c>
      <c r="O56" s="141">
        <v>4.9652026141683389E-2</v>
      </c>
      <c r="P56" s="142">
        <v>0.75615600433330599</v>
      </c>
    </row>
    <row r="57" spans="1:16" ht="15" customHeight="1" x14ac:dyDescent="0.3">
      <c r="A57" s="133">
        <v>39234</v>
      </c>
      <c r="B57" s="134" t="str">
        <f>MONTH(Serie_dessazonalizada[[#This Row],[Período]])&amp;YEAR(Serie_dessazonalizada[[#This Row],[Período]])</f>
        <v>62007</v>
      </c>
      <c r="C57" s="135">
        <v>108.58849770709659</v>
      </c>
      <c r="D57" s="135">
        <v>108.377597394669</v>
      </c>
      <c r="E57" s="135">
        <v>106.56517610662191</v>
      </c>
      <c r="F57" s="135">
        <v>110.0720274901655</v>
      </c>
      <c r="G57" s="135">
        <v>102.0975998415352</v>
      </c>
      <c r="H57" s="136">
        <v>85.763803001595974</v>
      </c>
      <c r="J57" s="133">
        <v>39234</v>
      </c>
      <c r="K57" s="140">
        <v>-0.85888110459826894</v>
      </c>
      <c r="L57" s="141">
        <v>1.4593920688190005</v>
      </c>
      <c r="M57" s="141">
        <v>1.6110328561293135</v>
      </c>
      <c r="N57" s="141">
        <v>0.684177413477845</v>
      </c>
      <c r="O57" s="141">
        <v>-0.52984691581300947</v>
      </c>
      <c r="P57" s="142">
        <v>-0.61474704346498754</v>
      </c>
    </row>
    <row r="58" spans="1:16" ht="15" customHeight="1" x14ac:dyDescent="0.3">
      <c r="A58" s="133">
        <v>39264</v>
      </c>
      <c r="B58" s="134" t="str">
        <f>MONTH(Serie_dessazonalizada[[#This Row],[Período]])&amp;YEAR(Serie_dessazonalizada[[#This Row],[Período]])</f>
        <v>72007</v>
      </c>
      <c r="C58" s="135">
        <v>112.18787997961481</v>
      </c>
      <c r="D58" s="135">
        <v>108.66468401809961</v>
      </c>
      <c r="E58" s="135">
        <v>106.64962385963661</v>
      </c>
      <c r="F58" s="135">
        <v>107.7704630801604</v>
      </c>
      <c r="G58" s="135">
        <v>99.167677648166162</v>
      </c>
      <c r="H58" s="136">
        <v>85.758654388475037</v>
      </c>
      <c r="J58" s="133">
        <v>39264</v>
      </c>
      <c r="K58" s="140">
        <v>3.3146993912993254</v>
      </c>
      <c r="L58" s="141">
        <v>0.26489480329145237</v>
      </c>
      <c r="M58" s="141">
        <v>7.9245168168452715E-2</v>
      </c>
      <c r="N58" s="141">
        <v>-2.0909621295117282</v>
      </c>
      <c r="O58" s="141">
        <v>-2.8697268083838843</v>
      </c>
      <c r="P58" s="142">
        <v>-5.1486131209372843E-3</v>
      </c>
    </row>
    <row r="59" spans="1:16" x14ac:dyDescent="0.3">
      <c r="A59" s="133">
        <v>39295</v>
      </c>
      <c r="B59" s="134" t="str">
        <f>MONTH(Serie_dessazonalizada[[#This Row],[Período]])&amp;YEAR(Serie_dessazonalizada[[#This Row],[Período]])</f>
        <v>82007</v>
      </c>
      <c r="C59" s="135">
        <v>118.03103511810041</v>
      </c>
      <c r="D59" s="135">
        <v>109.104810451468</v>
      </c>
      <c r="E59" s="135">
        <v>108.5633338013845</v>
      </c>
      <c r="F59" s="135">
        <v>109.1409048339695</v>
      </c>
      <c r="G59" s="135">
        <v>100.10763195272141</v>
      </c>
      <c r="H59" s="136">
        <v>86.667039987108765</v>
      </c>
      <c r="J59" s="133">
        <v>39295</v>
      </c>
      <c r="K59" s="140">
        <v>5.2083657695887782</v>
      </c>
      <c r="L59" s="141">
        <v>0.40503171508333108</v>
      </c>
      <c r="M59" s="141">
        <v>1.7943897713756243</v>
      </c>
      <c r="N59" s="141">
        <v>1.2716301987027372</v>
      </c>
      <c r="O59" s="141">
        <v>0.94784341717679155</v>
      </c>
      <c r="P59" s="142">
        <v>0.90838559863372836</v>
      </c>
    </row>
    <row r="60" spans="1:16" ht="15" customHeight="1" x14ac:dyDescent="0.3">
      <c r="A60" s="133">
        <v>39326</v>
      </c>
      <c r="B60" s="134" t="str">
        <f>MONTH(Serie_dessazonalizada[[#This Row],[Período]])&amp;YEAR(Serie_dessazonalizada[[#This Row],[Período]])</f>
        <v>92007</v>
      </c>
      <c r="C60" s="135">
        <v>110.780171368719</v>
      </c>
      <c r="D60" s="135">
        <v>109.2076450288809</v>
      </c>
      <c r="E60" s="135">
        <v>108.30085015050651</v>
      </c>
      <c r="F60" s="135">
        <v>108.26792837231611</v>
      </c>
      <c r="G60" s="135">
        <v>99.19652044275449</v>
      </c>
      <c r="H60" s="136">
        <v>86.643890788965251</v>
      </c>
      <c r="J60" s="133">
        <v>39326</v>
      </c>
      <c r="K60" s="140">
        <v>-6.1431840719911373</v>
      </c>
      <c r="L60" s="141">
        <v>9.4253018714192574E-2</v>
      </c>
      <c r="M60" s="141">
        <v>-0.24177928374805396</v>
      </c>
      <c r="N60" s="141">
        <v>-0.79986185104604801</v>
      </c>
      <c r="O60" s="141">
        <v>-0.91013191721207876</v>
      </c>
      <c r="P60" s="142">
        <v>-2.3149198143514127E-2</v>
      </c>
    </row>
    <row r="61" spans="1:16" ht="15" customHeight="1" x14ac:dyDescent="0.3">
      <c r="A61" s="133">
        <v>39356</v>
      </c>
      <c r="B61" s="134" t="str">
        <f>MONTH(Serie_dessazonalizada[[#This Row],[Período]])&amp;YEAR(Serie_dessazonalizada[[#This Row],[Período]])</f>
        <v>102007</v>
      </c>
      <c r="C61" s="135">
        <v>116.67222628294719</v>
      </c>
      <c r="D61" s="135">
        <v>109.54181569258709</v>
      </c>
      <c r="E61" s="135">
        <v>110.4052764806729</v>
      </c>
      <c r="F61" s="135">
        <v>110.714302207551</v>
      </c>
      <c r="G61" s="135">
        <v>100.92205047599511</v>
      </c>
      <c r="H61" s="136">
        <v>86.633765828087277</v>
      </c>
      <c r="J61" s="133">
        <v>39356</v>
      </c>
      <c r="K61" s="140">
        <v>5.3186909186276425</v>
      </c>
      <c r="L61" s="141">
        <v>0.30599566872613604</v>
      </c>
      <c r="M61" s="141">
        <v>1.9431300190551166</v>
      </c>
      <c r="N61" s="141">
        <v>2.2595554122197714</v>
      </c>
      <c r="O61" s="141">
        <v>1.7395066132752166</v>
      </c>
      <c r="P61" s="142">
        <v>-1.0124960877973876E-2</v>
      </c>
    </row>
    <row r="62" spans="1:16" ht="15" customHeight="1" x14ac:dyDescent="0.3">
      <c r="A62" s="133">
        <v>39387</v>
      </c>
      <c r="B62" s="134" t="str">
        <f>MONTH(Serie_dessazonalizada[[#This Row],[Período]])&amp;YEAR(Serie_dessazonalizada[[#This Row],[Período]])</f>
        <v>112007</v>
      </c>
      <c r="C62" s="135">
        <v>121.34657426185581</v>
      </c>
      <c r="D62" s="135">
        <v>110.35094043818199</v>
      </c>
      <c r="E62" s="135">
        <v>111.4459778385383</v>
      </c>
      <c r="F62" s="135">
        <v>111.70456595160751</v>
      </c>
      <c r="G62" s="135">
        <v>100.8209567949887</v>
      </c>
      <c r="H62" s="136">
        <v>86.761233457691645</v>
      </c>
      <c r="J62" s="133">
        <v>39387</v>
      </c>
      <c r="K62" s="140">
        <v>4.0063930618523012</v>
      </c>
      <c r="L62" s="141">
        <v>0.7386446358216201</v>
      </c>
      <c r="M62" s="141">
        <v>0.94261922168872303</v>
      </c>
      <c r="N62" s="141">
        <v>0.89443163558047278</v>
      </c>
      <c r="O62" s="141">
        <v>-0.10017006246860742</v>
      </c>
      <c r="P62" s="142">
        <v>0.12746762960436797</v>
      </c>
    </row>
    <row r="63" spans="1:16" ht="15" customHeight="1" x14ac:dyDescent="0.3">
      <c r="A63" s="133">
        <v>39417</v>
      </c>
      <c r="B63" s="134" t="str">
        <f>MONTH(Serie_dessazonalizada[[#This Row],[Período]])&amp;YEAR(Serie_dessazonalizada[[#This Row],[Período]])</f>
        <v>122007</v>
      </c>
      <c r="C63" s="135">
        <v>118.01157912776389</v>
      </c>
      <c r="D63" s="135">
        <v>110.3570526760212</v>
      </c>
      <c r="E63" s="135">
        <v>111.0719250763044</v>
      </c>
      <c r="F63" s="135">
        <v>112.30681154407991</v>
      </c>
      <c r="G63" s="135">
        <v>100.8349196330438</v>
      </c>
      <c r="H63" s="136">
        <v>87.307343912966076</v>
      </c>
      <c r="J63" s="133">
        <v>39417</v>
      </c>
      <c r="K63" s="140">
        <v>-2.7483224428695201</v>
      </c>
      <c r="L63" s="141">
        <v>5.538908698859946E-3</v>
      </c>
      <c r="M63" s="141">
        <v>-0.33563594621227616</v>
      </c>
      <c r="N63" s="141">
        <v>0.53914142841153323</v>
      </c>
      <c r="O63" s="141">
        <v>1.3849142578050951E-2</v>
      </c>
      <c r="P63" s="142">
        <v>0.54611045527443025</v>
      </c>
    </row>
    <row r="64" spans="1:16" ht="15" customHeight="1" x14ac:dyDescent="0.3">
      <c r="A64" s="133">
        <v>39448</v>
      </c>
      <c r="B64" s="134" t="str">
        <f>MONTH(Serie_dessazonalizada[[#This Row],[Período]])&amp;YEAR(Serie_dessazonalizada[[#This Row],[Período]])</f>
        <v>12008</v>
      </c>
      <c r="C64" s="135">
        <v>128.33375901692449</v>
      </c>
      <c r="D64" s="135">
        <v>110.70347163647661</v>
      </c>
      <c r="E64" s="135">
        <v>112.9971612085844</v>
      </c>
      <c r="F64" s="135">
        <v>117.02294152656209</v>
      </c>
      <c r="G64" s="135">
        <v>106.7581194218015</v>
      </c>
      <c r="H64" s="136">
        <v>86.888158243548503</v>
      </c>
      <c r="J64" s="133">
        <v>39448</v>
      </c>
      <c r="K64" s="140">
        <v>8.7467517725403905</v>
      </c>
      <c r="L64" s="141">
        <v>0.31390740515008386</v>
      </c>
      <c r="M64" s="141">
        <v>1.7333238178391195</v>
      </c>
      <c r="N64" s="141">
        <v>4.1993267528845548</v>
      </c>
      <c r="O64" s="141">
        <v>5.8741553127758488</v>
      </c>
      <c r="P64" s="142">
        <v>-0.41918566941757263</v>
      </c>
    </row>
    <row r="65" spans="1:16" ht="15" customHeight="1" x14ac:dyDescent="0.3">
      <c r="A65" s="133">
        <v>39479</v>
      </c>
      <c r="B65" s="134" t="str">
        <f>MONTH(Serie_dessazonalizada[[#This Row],[Período]])&amp;YEAR(Serie_dessazonalizada[[#This Row],[Período]])</f>
        <v>22008</v>
      </c>
      <c r="C65" s="135">
        <v>131.3215196351336</v>
      </c>
      <c r="D65" s="135">
        <v>111.4421468329638</v>
      </c>
      <c r="E65" s="135">
        <v>113.4856758301225</v>
      </c>
      <c r="F65" s="135">
        <v>114.7225495271412</v>
      </c>
      <c r="G65" s="135">
        <v>103.16049873286561</v>
      </c>
      <c r="H65" s="136">
        <v>86.326136044081309</v>
      </c>
      <c r="J65" s="133">
        <v>39479</v>
      </c>
      <c r="K65" s="140">
        <v>2.3281174346456153</v>
      </c>
      <c r="L65" s="141">
        <v>0.66725567461228663</v>
      </c>
      <c r="M65" s="141">
        <v>0.4323246852514635</v>
      </c>
      <c r="N65" s="141">
        <v>-1.9657615587271393</v>
      </c>
      <c r="O65" s="141">
        <v>-3.3698801631393351</v>
      </c>
      <c r="P65" s="142">
        <v>-0.56202219946719367</v>
      </c>
    </row>
    <row r="66" spans="1:16" ht="15" customHeight="1" x14ac:dyDescent="0.3">
      <c r="A66" s="133">
        <v>39508</v>
      </c>
      <c r="B66" s="134" t="str">
        <f>MONTH(Serie_dessazonalizada[[#This Row],[Período]])&amp;YEAR(Serie_dessazonalizada[[#This Row],[Período]])</f>
        <v>32008</v>
      </c>
      <c r="C66" s="135">
        <v>129.57539634390389</v>
      </c>
      <c r="D66" s="135">
        <v>111.83230286570419</v>
      </c>
      <c r="E66" s="135">
        <v>114.6765500652272</v>
      </c>
      <c r="F66" s="135">
        <v>109.7227035188934</v>
      </c>
      <c r="G66" s="135">
        <v>98.23977119415801</v>
      </c>
      <c r="H66" s="136">
        <v>86.405231576044656</v>
      </c>
      <c r="J66" s="133">
        <v>39508</v>
      </c>
      <c r="K66" s="140">
        <v>-1.3296551060946999</v>
      </c>
      <c r="L66" s="141">
        <v>0.35009737682564762</v>
      </c>
      <c r="M66" s="141">
        <v>1.0493608346548766</v>
      </c>
      <c r="N66" s="141">
        <v>-4.3582068467410853</v>
      </c>
      <c r="O66" s="141">
        <v>-4.7699726146631303</v>
      </c>
      <c r="P66" s="142">
        <v>7.9095531963346843E-2</v>
      </c>
    </row>
    <row r="67" spans="1:16" ht="15" customHeight="1" x14ac:dyDescent="0.3">
      <c r="A67" s="133">
        <v>39539</v>
      </c>
      <c r="B67" s="134" t="str">
        <f>MONTH(Serie_dessazonalizada[[#This Row],[Período]])&amp;YEAR(Serie_dessazonalizada[[#This Row],[Período]])</f>
        <v>42008</v>
      </c>
      <c r="C67" s="135">
        <v>132.66213237872441</v>
      </c>
      <c r="D67" s="135">
        <v>112.6049714156523</v>
      </c>
      <c r="E67" s="135">
        <v>118.8954956542492</v>
      </c>
      <c r="F67" s="135">
        <v>113.49437755445589</v>
      </c>
      <c r="G67" s="135">
        <v>101.162781670266</v>
      </c>
      <c r="H67" s="136">
        <v>86.077525576582104</v>
      </c>
      <c r="J67" s="133">
        <v>39539</v>
      </c>
      <c r="K67" s="140">
        <v>2.382193010336672</v>
      </c>
      <c r="L67" s="141">
        <v>0.69091714124494119</v>
      </c>
      <c r="M67" s="141">
        <v>3.6789959120869025</v>
      </c>
      <c r="N67" s="141">
        <v>3.4374599919633266</v>
      </c>
      <c r="O67" s="141">
        <v>2.9753840431194036</v>
      </c>
      <c r="P67" s="142">
        <v>-0.32770599946255174</v>
      </c>
    </row>
    <row r="68" spans="1:16" ht="15" customHeight="1" x14ac:dyDescent="0.3">
      <c r="A68" s="133">
        <v>39569</v>
      </c>
      <c r="B68" s="134" t="str">
        <f>MONTH(Serie_dessazonalizada[[#This Row],[Período]])&amp;YEAR(Serie_dessazonalizada[[#This Row],[Período]])</f>
        <v>52008</v>
      </c>
      <c r="C68" s="135">
        <v>130.46571925158329</v>
      </c>
      <c r="D68" s="135">
        <v>112.9387963074153</v>
      </c>
      <c r="E68" s="135">
        <v>114.5748917999195</v>
      </c>
      <c r="F68" s="135">
        <v>112.5679707380462</v>
      </c>
      <c r="G68" s="135">
        <v>99.679521247822137</v>
      </c>
      <c r="H68" s="136">
        <v>86.107551546808324</v>
      </c>
      <c r="J68" s="133">
        <v>39569</v>
      </c>
      <c r="K68" s="140">
        <v>-1.6556443709730098</v>
      </c>
      <c r="L68" s="141">
        <v>0.29645661960231967</v>
      </c>
      <c r="M68" s="141">
        <v>-3.6339508326657874</v>
      </c>
      <c r="N68" s="141">
        <v>-0.81625789433066398</v>
      </c>
      <c r="O68" s="141">
        <v>-1.4662115829104627</v>
      </c>
      <c r="P68" s="142">
        <v>3.0025970226219556E-2</v>
      </c>
    </row>
    <row r="69" spans="1:16" ht="15" customHeight="1" x14ac:dyDescent="0.3">
      <c r="A69" s="133">
        <v>39600</v>
      </c>
      <c r="B69" s="134" t="str">
        <f>MONTH(Serie_dessazonalizada[[#This Row],[Período]])&amp;YEAR(Serie_dessazonalizada[[#This Row],[Período]])</f>
        <v>62008</v>
      </c>
      <c r="C69" s="135">
        <v>135.88902646531429</v>
      </c>
      <c r="D69" s="135">
        <v>113.8522037739499</v>
      </c>
      <c r="E69" s="135">
        <v>118.42170052940899</v>
      </c>
      <c r="F69" s="135">
        <v>118.7866401160959</v>
      </c>
      <c r="G69" s="135">
        <v>104.6252335767486</v>
      </c>
      <c r="H69" s="136">
        <v>86.268764143714108</v>
      </c>
      <c r="J69" s="133">
        <v>39600</v>
      </c>
      <c r="K69" s="140">
        <v>4.1568829305060362</v>
      </c>
      <c r="L69" s="141">
        <v>0.80876323849630161</v>
      </c>
      <c r="M69" s="141">
        <v>3.357462240686313</v>
      </c>
      <c r="N69" s="141">
        <v>5.5243683769702034</v>
      </c>
      <c r="O69" s="141">
        <v>4.9616132451423853</v>
      </c>
      <c r="P69" s="142">
        <v>0.16121259690578427</v>
      </c>
    </row>
    <row r="70" spans="1:16" ht="15" customHeight="1" x14ac:dyDescent="0.3">
      <c r="A70" s="133">
        <v>39630</v>
      </c>
      <c r="B70" s="134" t="str">
        <f>MONTH(Serie_dessazonalizada[[#This Row],[Período]])&amp;YEAR(Serie_dessazonalizada[[#This Row],[Período]])</f>
        <v>72008</v>
      </c>
      <c r="C70" s="135">
        <v>136.0919406469101</v>
      </c>
      <c r="D70" s="135">
        <v>114.0790549662743</v>
      </c>
      <c r="E70" s="135">
        <v>117.07615637887621</v>
      </c>
      <c r="F70" s="135">
        <v>115.6182047859389</v>
      </c>
      <c r="G70" s="135">
        <v>101.2027702388453</v>
      </c>
      <c r="H70" s="136">
        <v>86.863678258197567</v>
      </c>
      <c r="J70" s="133">
        <v>39630</v>
      </c>
      <c r="K70" s="140">
        <v>0.14932344934240105</v>
      </c>
      <c r="L70" s="141">
        <v>0.19925059401995379</v>
      </c>
      <c r="M70" s="141">
        <v>-1.1362310661960424</v>
      </c>
      <c r="N70" s="141">
        <v>-2.6673330662946029</v>
      </c>
      <c r="O70" s="141">
        <v>-3.2711643462116835</v>
      </c>
      <c r="P70" s="142">
        <v>0.59491411448345843</v>
      </c>
    </row>
    <row r="71" spans="1:16" x14ac:dyDescent="0.3">
      <c r="A71" s="133">
        <v>39661</v>
      </c>
      <c r="B71" s="134" t="str">
        <f>MONTH(Serie_dessazonalizada[[#This Row],[Período]])&amp;YEAR(Serie_dessazonalizada[[#This Row],[Período]])</f>
        <v>82008</v>
      </c>
      <c r="C71" s="135">
        <v>131.35840111298421</v>
      </c>
      <c r="D71" s="135">
        <v>114.62190451334401</v>
      </c>
      <c r="E71" s="135">
        <v>117.9180124166915</v>
      </c>
      <c r="F71" s="135">
        <v>117.7956459121977</v>
      </c>
      <c r="G71" s="135">
        <v>102.50964561645721</v>
      </c>
      <c r="H71" s="136">
        <v>85.856436083831952</v>
      </c>
      <c r="J71" s="133">
        <v>39661</v>
      </c>
      <c r="K71" s="140">
        <v>-3.478192398039968</v>
      </c>
      <c r="L71" s="141">
        <v>0.47585382542850857</v>
      </c>
      <c r="M71" s="141">
        <v>0.71906702769684072</v>
      </c>
      <c r="N71" s="141">
        <v>1.8833030060363054</v>
      </c>
      <c r="O71" s="141">
        <v>1.2913434825228491</v>
      </c>
      <c r="P71" s="142">
        <v>-1.007242174365615</v>
      </c>
    </row>
    <row r="72" spans="1:16" ht="15" customHeight="1" x14ac:dyDescent="0.3">
      <c r="A72" s="133">
        <v>39692</v>
      </c>
      <c r="B72" s="134" t="str">
        <f>MONTH(Serie_dessazonalizada[[#This Row],[Período]])&amp;YEAR(Serie_dessazonalizada[[#This Row],[Período]])</f>
        <v>92008</v>
      </c>
      <c r="C72" s="135">
        <v>131.34902973644029</v>
      </c>
      <c r="D72" s="135">
        <v>116.5635845511413</v>
      </c>
      <c r="E72" s="135">
        <v>120.8534709639282</v>
      </c>
      <c r="F72" s="135">
        <v>119.80951255679069</v>
      </c>
      <c r="G72" s="135">
        <v>102.70397228150421</v>
      </c>
      <c r="H72" s="136">
        <v>86.018857131317603</v>
      </c>
      <c r="J72" s="133">
        <v>39692</v>
      </c>
      <c r="K72" s="140">
        <v>-7.1342041807163914E-3</v>
      </c>
      <c r="L72" s="141">
        <v>1.6939868919829821</v>
      </c>
      <c r="M72" s="141">
        <v>2.48940639947658</v>
      </c>
      <c r="N72" s="141">
        <v>1.7096274051539107</v>
      </c>
      <c r="O72" s="141">
        <v>0.18956915115488704</v>
      </c>
      <c r="P72" s="142">
        <v>0.16242104748565112</v>
      </c>
    </row>
    <row r="73" spans="1:16" ht="15" customHeight="1" x14ac:dyDescent="0.3">
      <c r="A73" s="133">
        <v>39722</v>
      </c>
      <c r="B73" s="134" t="str">
        <f>MONTH(Serie_dessazonalizada[[#This Row],[Período]])&amp;YEAR(Serie_dessazonalizada[[#This Row],[Período]])</f>
        <v>102008</v>
      </c>
      <c r="C73" s="135">
        <v>127.4599112798518</v>
      </c>
      <c r="D73" s="135">
        <v>116.80409886135079</v>
      </c>
      <c r="E73" s="135">
        <v>116.31578120217419</v>
      </c>
      <c r="F73" s="135">
        <v>122.4138241814414</v>
      </c>
      <c r="G73" s="135">
        <v>104.70367225265321</v>
      </c>
      <c r="H73" s="136">
        <v>85.835772710689838</v>
      </c>
      <c r="J73" s="133">
        <v>39722</v>
      </c>
      <c r="K73" s="140">
        <v>-2.9609038333912636</v>
      </c>
      <c r="L73" s="141">
        <v>0.20633743474486876</v>
      </c>
      <c r="M73" s="141">
        <v>-3.7547037131506125</v>
      </c>
      <c r="N73" s="141">
        <v>2.1737102247338167</v>
      </c>
      <c r="O73" s="141">
        <v>1.9470522188450172</v>
      </c>
      <c r="P73" s="142">
        <v>-0.18308442062776464</v>
      </c>
    </row>
    <row r="74" spans="1:16" ht="15" customHeight="1" x14ac:dyDescent="0.3">
      <c r="A74" s="133">
        <v>39753</v>
      </c>
      <c r="B74" s="134" t="str">
        <f>MONTH(Serie_dessazonalizada[[#This Row],[Período]])&amp;YEAR(Serie_dessazonalizada[[#This Row],[Período]])</f>
        <v>112008</v>
      </c>
      <c r="C74" s="135">
        <v>102.1668831032655</v>
      </c>
      <c r="D74" s="135">
        <v>115.99815421478191</v>
      </c>
      <c r="E74" s="135">
        <v>114.1733051143256</v>
      </c>
      <c r="F74" s="135">
        <v>123.1970177682954</v>
      </c>
      <c r="G74" s="135">
        <v>105.7432582928956</v>
      </c>
      <c r="H74" s="136">
        <v>84.725004548784256</v>
      </c>
      <c r="J74" s="133">
        <v>39753</v>
      </c>
      <c r="K74" s="140">
        <v>-19.843908506301055</v>
      </c>
      <c r="L74" s="141">
        <v>-0.68999688745988663</v>
      </c>
      <c r="M74" s="141">
        <v>-1.8419478988192062</v>
      </c>
      <c r="N74" s="141">
        <v>0.63979178176245033</v>
      </c>
      <c r="O74" s="141">
        <v>0.99288402963923217</v>
      </c>
      <c r="P74" s="142">
        <v>-1.1107681619055825</v>
      </c>
    </row>
    <row r="75" spans="1:16" ht="15" customHeight="1" x14ac:dyDescent="0.3">
      <c r="A75" s="133">
        <v>39783</v>
      </c>
      <c r="B75" s="134" t="str">
        <f>MONTH(Serie_dessazonalizada[[#This Row],[Período]])&amp;YEAR(Serie_dessazonalizada[[#This Row],[Período]])</f>
        <v>122008</v>
      </c>
      <c r="C75" s="135">
        <v>100.68233456203311</v>
      </c>
      <c r="D75" s="135">
        <v>113.6160845649532</v>
      </c>
      <c r="E75" s="135">
        <v>100.969914993939</v>
      </c>
      <c r="F75" s="135">
        <v>124.1229254228333</v>
      </c>
      <c r="G75" s="135">
        <v>108.2957837379645</v>
      </c>
      <c r="H75" s="136">
        <v>82.560734788145965</v>
      </c>
      <c r="J75" s="133">
        <v>39783</v>
      </c>
      <c r="K75" s="145">
        <v>-1.4530623780818364</v>
      </c>
      <c r="L75" s="135">
        <v>-2.0535409946420984</v>
      </c>
      <c r="M75" s="135">
        <v>-11.564340812561744</v>
      </c>
      <c r="N75" s="135">
        <v>0.75156661363290733</v>
      </c>
      <c r="O75" s="135">
        <v>2.4138895342138205</v>
      </c>
      <c r="P75" s="143">
        <v>-2.164269760638291</v>
      </c>
    </row>
    <row r="76" spans="1:16" ht="15" customHeight="1" x14ac:dyDescent="0.3">
      <c r="A76" s="133">
        <v>39814</v>
      </c>
      <c r="B76" s="134" t="str">
        <f>MONTH(Serie_dessazonalizada[[#This Row],[Período]])&amp;YEAR(Serie_dessazonalizada[[#This Row],[Período]])</f>
        <v>12009</v>
      </c>
      <c r="C76" s="146">
        <v>102.5736315482653</v>
      </c>
      <c r="D76" s="135">
        <v>110.80785564659</v>
      </c>
      <c r="E76" s="135">
        <v>103.09158653655879</v>
      </c>
      <c r="F76" s="135">
        <v>113.7217247806378</v>
      </c>
      <c r="G76" s="135">
        <v>104.0899139948952</v>
      </c>
      <c r="H76" s="136">
        <v>78.500756524698957</v>
      </c>
      <c r="J76" s="133">
        <v>39814</v>
      </c>
      <c r="K76" s="140">
        <v>1.878479471557061</v>
      </c>
      <c r="L76" s="141">
        <v>-2.4716825343138469</v>
      </c>
      <c r="M76" s="141">
        <v>2.101290808006675</v>
      </c>
      <c r="N76" s="141">
        <v>-8.3797578946541087</v>
      </c>
      <c r="O76" s="141">
        <v>-3.8836874326021222</v>
      </c>
      <c r="P76" s="142">
        <v>-4.0599782634470074</v>
      </c>
    </row>
    <row r="77" spans="1:16" ht="15" customHeight="1" x14ac:dyDescent="0.3">
      <c r="A77" s="133">
        <v>39845</v>
      </c>
      <c r="B77" s="134" t="str">
        <f>MONTH(Serie_dessazonalizada[[#This Row],[Período]])&amp;YEAR(Serie_dessazonalizada[[#This Row],[Período]])</f>
        <v>22009</v>
      </c>
      <c r="C77" s="146">
        <v>106.3916487095097</v>
      </c>
      <c r="D77" s="135">
        <v>109.259481168796</v>
      </c>
      <c r="E77" s="135">
        <v>102.7570641800443</v>
      </c>
      <c r="F77" s="135">
        <v>110.5333095311549</v>
      </c>
      <c r="G77" s="135">
        <v>101.9409317913116</v>
      </c>
      <c r="H77" s="136">
        <v>79.531513191635312</v>
      </c>
      <c r="J77" s="133">
        <v>39845</v>
      </c>
      <c r="K77" s="140">
        <v>3.7222209096183336</v>
      </c>
      <c r="L77" s="141">
        <v>-1.3973508184585546</v>
      </c>
      <c r="M77" s="141">
        <v>-0.32449045334642113</v>
      </c>
      <c r="N77" s="141">
        <v>-2.8036993420853911</v>
      </c>
      <c r="O77" s="141">
        <v>-2.064544124504696</v>
      </c>
      <c r="P77" s="142">
        <v>1.0307566669363553</v>
      </c>
    </row>
    <row r="78" spans="1:16" ht="15" customHeight="1" x14ac:dyDescent="0.3">
      <c r="A78" s="133">
        <v>39873</v>
      </c>
      <c r="B78" s="134" t="str">
        <f>MONTH(Serie_dessazonalizada[[#This Row],[Período]])&amp;YEAR(Serie_dessazonalizada[[#This Row],[Período]])</f>
        <v>32009</v>
      </c>
      <c r="C78" s="146">
        <v>119.4981919307737</v>
      </c>
      <c r="D78" s="135">
        <v>108.8982619195548</v>
      </c>
      <c r="E78" s="135">
        <v>102.0600481384257</v>
      </c>
      <c r="F78" s="135">
        <v>117.0578271864769</v>
      </c>
      <c r="G78" s="135">
        <v>107.8250061560359</v>
      </c>
      <c r="H78" s="136">
        <v>80.052939554642222</v>
      </c>
      <c r="J78" s="133">
        <v>39873</v>
      </c>
      <c r="K78" s="140">
        <v>12.319146643783979</v>
      </c>
      <c r="L78" s="141">
        <v>-0.33060677698363866</v>
      </c>
      <c r="M78" s="141">
        <v>-0.67831447616811014</v>
      </c>
      <c r="N78" s="141">
        <v>5.9027615141506296</v>
      </c>
      <c r="O78" s="141">
        <v>5.7720429481357725</v>
      </c>
      <c r="P78" s="142">
        <v>0.52142636300690981</v>
      </c>
    </row>
    <row r="79" spans="1:16" ht="15" customHeight="1" x14ac:dyDescent="0.3">
      <c r="A79" s="133">
        <v>39904</v>
      </c>
      <c r="B79" s="134" t="str">
        <f>MONTH(Serie_dessazonalizada[[#This Row],[Período]])&amp;YEAR(Serie_dessazonalizada[[#This Row],[Período]])</f>
        <v>42009</v>
      </c>
      <c r="C79" s="146">
        <v>114.25212864142161</v>
      </c>
      <c r="D79" s="135">
        <v>109.1439640964245</v>
      </c>
      <c r="E79" s="135">
        <v>101.17136934450239</v>
      </c>
      <c r="F79" s="135">
        <v>116.10897318477831</v>
      </c>
      <c r="G79" s="135">
        <v>106.6581136136496</v>
      </c>
      <c r="H79" s="136">
        <v>81.792484073460585</v>
      </c>
      <c r="J79" s="133">
        <v>39904</v>
      </c>
      <c r="K79" s="140">
        <v>-4.3900775439273438</v>
      </c>
      <c r="L79" s="141">
        <v>0.22562543473026578</v>
      </c>
      <c r="M79" s="141">
        <v>-0.87074110793870585</v>
      </c>
      <c r="N79" s="141">
        <v>-0.81058569469860153</v>
      </c>
      <c r="O79" s="141">
        <v>-1.0822095764109279</v>
      </c>
      <c r="P79" s="142">
        <v>1.7395445188183629</v>
      </c>
    </row>
    <row r="80" spans="1:16" ht="15" customHeight="1" x14ac:dyDescent="0.3">
      <c r="A80" s="133">
        <v>39934</v>
      </c>
      <c r="B80" s="134" t="str">
        <f>MONTH(Serie_dessazonalizada[[#This Row],[Período]])&amp;YEAR(Serie_dessazonalizada[[#This Row],[Período]])</f>
        <v>52009</v>
      </c>
      <c r="C80" s="146">
        <v>111.99060594458371</v>
      </c>
      <c r="D80" s="135">
        <v>109.1279792985485</v>
      </c>
      <c r="E80" s="135">
        <v>101.68242110096681</v>
      </c>
      <c r="F80" s="135">
        <v>115.70608920578221</v>
      </c>
      <c r="G80" s="135">
        <v>105.9594217038313</v>
      </c>
      <c r="H80" s="136">
        <v>82.040712194414397</v>
      </c>
      <c r="J80" s="133">
        <v>39934</v>
      </c>
      <c r="K80" s="140">
        <v>-1.9794140588274305</v>
      </c>
      <c r="L80" s="141">
        <v>-1.464560867688415E-2</v>
      </c>
      <c r="M80" s="141">
        <v>0.50513476270565238</v>
      </c>
      <c r="N80" s="141">
        <v>-0.34698780632134518</v>
      </c>
      <c r="O80" s="141">
        <v>-0.655076192655345</v>
      </c>
      <c r="P80" s="142">
        <v>0.24822812095381153</v>
      </c>
    </row>
    <row r="81" spans="1:16" ht="15" customHeight="1" x14ac:dyDescent="0.3">
      <c r="A81" s="133">
        <v>39965</v>
      </c>
      <c r="B81" s="134" t="str">
        <f>MONTH(Serie_dessazonalizada[[#This Row],[Período]])&amp;YEAR(Serie_dessazonalizada[[#This Row],[Período]])</f>
        <v>62009</v>
      </c>
      <c r="C81" s="146">
        <v>113.03704027421171</v>
      </c>
      <c r="D81" s="135">
        <v>109.1285275495665</v>
      </c>
      <c r="E81" s="135">
        <v>100.9985655434668</v>
      </c>
      <c r="F81" s="135">
        <v>117.8811585613291</v>
      </c>
      <c r="G81" s="135">
        <v>107.9910154651111</v>
      </c>
      <c r="H81" s="136">
        <v>82.299570139635492</v>
      </c>
      <c r="J81" s="133">
        <v>39965</v>
      </c>
      <c r="K81" s="145">
        <v>0.93439473856030941</v>
      </c>
      <c r="L81" s="135">
        <v>5.0239271498206178E-4</v>
      </c>
      <c r="M81" s="135">
        <v>-0.67254059265658839</v>
      </c>
      <c r="N81" s="135">
        <v>1.8798227219300057</v>
      </c>
      <c r="O81" s="135">
        <v>1.9173318697022952</v>
      </c>
      <c r="P81" s="143">
        <v>0.25885794522109506</v>
      </c>
    </row>
    <row r="82" spans="1:16" ht="15" customHeight="1" x14ac:dyDescent="0.3">
      <c r="A82" s="133">
        <v>39995</v>
      </c>
      <c r="B82" s="134" t="str">
        <f>MONTH(Serie_dessazonalizada[[#This Row],[Período]])&amp;YEAR(Serie_dessazonalizada[[#This Row],[Período]])</f>
        <v>72009</v>
      </c>
      <c r="C82" s="146">
        <v>118.299915292942</v>
      </c>
      <c r="D82" s="135">
        <v>109.62175797140949</v>
      </c>
      <c r="E82" s="135">
        <v>101.6897648145502</v>
      </c>
      <c r="F82" s="135">
        <v>118.2034565354672</v>
      </c>
      <c r="G82" s="135">
        <v>107.7602810494211</v>
      </c>
      <c r="H82" s="136">
        <v>82.174951839011371</v>
      </c>
      <c r="J82" s="133">
        <v>39995</v>
      </c>
      <c r="K82" s="140">
        <v>4.6558853681619015</v>
      </c>
      <c r="L82" s="141">
        <v>0.45197203052058782</v>
      </c>
      <c r="M82" s="141">
        <v>0.68436543367136626</v>
      </c>
      <c r="N82" s="141">
        <v>0.27340923525994693</v>
      </c>
      <c r="O82" s="141">
        <v>-0.21366075195815942</v>
      </c>
      <c r="P82" s="142">
        <v>-0.12461830062412105</v>
      </c>
    </row>
    <row r="83" spans="1:16" x14ac:dyDescent="0.3">
      <c r="A83" s="133">
        <v>40026</v>
      </c>
      <c r="B83" s="134" t="str">
        <f>MONTH(Serie_dessazonalizada[[#This Row],[Período]])&amp;YEAR(Serie_dessazonalizada[[#This Row],[Período]])</f>
        <v>82009</v>
      </c>
      <c r="C83" s="146">
        <v>116.5422865726535</v>
      </c>
      <c r="D83" s="135">
        <v>110.4222309340784</v>
      </c>
      <c r="E83" s="135">
        <v>102.47520246995759</v>
      </c>
      <c r="F83" s="135">
        <v>117.5055290539573</v>
      </c>
      <c r="G83" s="135">
        <v>105.9947345930353</v>
      </c>
      <c r="H83" s="136">
        <v>82.643761169955411</v>
      </c>
      <c r="J83" s="133">
        <v>40026</v>
      </c>
      <c r="K83" s="140">
        <v>-1.4857396270624141</v>
      </c>
      <c r="L83" s="141">
        <v>0.73021357938601683</v>
      </c>
      <c r="M83" s="141">
        <v>0.77238614607849754</v>
      </c>
      <c r="N83" s="141">
        <v>-0.5904459158522819</v>
      </c>
      <c r="O83" s="141">
        <v>-1.6384018668029232</v>
      </c>
      <c r="P83" s="142">
        <v>0.46880933094404043</v>
      </c>
    </row>
    <row r="84" spans="1:16" ht="15" customHeight="1" x14ac:dyDescent="0.3">
      <c r="A84" s="133">
        <v>40057</v>
      </c>
      <c r="B84" s="134" t="str">
        <f>MONTH(Serie_dessazonalizada[[#This Row],[Período]])&amp;YEAR(Serie_dessazonalizada[[#This Row],[Período]])</f>
        <v>92009</v>
      </c>
      <c r="C84" s="146">
        <v>122.4921234686168</v>
      </c>
      <c r="D84" s="135">
        <v>112.1136565613473</v>
      </c>
      <c r="E84" s="135">
        <v>104.4871663449687</v>
      </c>
      <c r="F84" s="135">
        <v>119.0011016887177</v>
      </c>
      <c r="G84" s="135">
        <v>105.9153142891368</v>
      </c>
      <c r="H84" s="136">
        <v>83.37556108832446</v>
      </c>
      <c r="J84" s="133">
        <v>40057</v>
      </c>
      <c r="K84" s="140">
        <v>5.1053030371547754</v>
      </c>
      <c r="L84" s="141">
        <v>1.5317799803181595</v>
      </c>
      <c r="M84" s="141">
        <v>1.9633665770028097</v>
      </c>
      <c r="N84" s="141">
        <v>1.2727678831807494</v>
      </c>
      <c r="O84" s="141">
        <v>-7.4928536972552875E-2</v>
      </c>
      <c r="P84" s="142">
        <v>0.7317999183690489</v>
      </c>
    </row>
    <row r="85" spans="1:16" ht="15" customHeight="1" x14ac:dyDescent="0.3">
      <c r="A85" s="133">
        <v>40087</v>
      </c>
      <c r="B85" s="134" t="str">
        <f>MONTH(Serie_dessazonalizada[[#This Row],[Período]])&amp;YEAR(Serie_dessazonalizada[[#This Row],[Período]])</f>
        <v>102009</v>
      </c>
      <c r="C85" s="146">
        <v>126.6119563478115</v>
      </c>
      <c r="D85" s="135">
        <v>113.81769490266571</v>
      </c>
      <c r="E85" s="135">
        <v>106.6054516322685</v>
      </c>
      <c r="F85" s="135">
        <v>120.0910462884126</v>
      </c>
      <c r="G85" s="135">
        <v>105.3182583612484</v>
      </c>
      <c r="H85" s="136">
        <v>83.503338488920662</v>
      </c>
      <c r="J85" s="133">
        <v>40087</v>
      </c>
      <c r="K85" s="140">
        <v>3.3633451380653296</v>
      </c>
      <c r="L85" s="141">
        <v>1.5199204036182503</v>
      </c>
      <c r="M85" s="141">
        <v>2.0273162354754573</v>
      </c>
      <c r="N85" s="141">
        <v>0.91591135227131981</v>
      </c>
      <c r="O85" s="141">
        <v>-0.56371067007223363</v>
      </c>
      <c r="P85" s="142">
        <v>0.12777740059620157</v>
      </c>
    </row>
    <row r="86" spans="1:16" ht="15" customHeight="1" x14ac:dyDescent="0.3">
      <c r="A86" s="133">
        <v>40118</v>
      </c>
      <c r="B86" s="134" t="str">
        <f>MONTH(Serie_dessazonalizada[[#This Row],[Período]])&amp;YEAR(Serie_dessazonalizada[[#This Row],[Período]])</f>
        <v>112009</v>
      </c>
      <c r="C86" s="146">
        <v>117.5049602358384</v>
      </c>
      <c r="D86" s="135">
        <v>114.7770484906781</v>
      </c>
      <c r="E86" s="135">
        <v>109.405972211302</v>
      </c>
      <c r="F86" s="135">
        <v>120.9292270625206</v>
      </c>
      <c r="G86" s="135">
        <v>104.87589378630599</v>
      </c>
      <c r="H86" s="136">
        <v>83.625647654488361</v>
      </c>
      <c r="J86" s="133">
        <v>40118</v>
      </c>
      <c r="K86" s="140">
        <v>-7.1928405299698372</v>
      </c>
      <c r="L86" s="141">
        <v>0.842886151255135</v>
      </c>
      <c r="M86" s="141">
        <v>2.6269956518675923</v>
      </c>
      <c r="N86" s="141">
        <v>0.69795442708943367</v>
      </c>
      <c r="O86" s="141">
        <v>-0.4200264814720574</v>
      </c>
      <c r="P86" s="142">
        <v>0.12230916556769955</v>
      </c>
    </row>
    <row r="87" spans="1:16" ht="15" customHeight="1" x14ac:dyDescent="0.3">
      <c r="A87" s="133">
        <v>40148</v>
      </c>
      <c r="B87" s="134" t="str">
        <f>MONTH(Serie_dessazonalizada[[#This Row],[Período]])&amp;YEAR(Serie_dessazonalizada[[#This Row],[Período]])</f>
        <v>122009</v>
      </c>
      <c r="C87" s="146">
        <v>123.7765832884038</v>
      </c>
      <c r="D87" s="135">
        <v>116.60136431213751</v>
      </c>
      <c r="E87" s="135">
        <v>108.488789570365</v>
      </c>
      <c r="F87" s="135">
        <v>125.0874639243747</v>
      </c>
      <c r="G87" s="135">
        <v>106.67006059729761</v>
      </c>
      <c r="H87" s="136">
        <v>84.539735987923564</v>
      </c>
      <c r="J87" s="133">
        <v>40148</v>
      </c>
      <c r="K87" s="145">
        <v>5.3373262200829119</v>
      </c>
      <c r="L87" s="135">
        <v>1.5894430510709412</v>
      </c>
      <c r="M87" s="135">
        <v>-0.83832959243357641</v>
      </c>
      <c r="N87" s="135">
        <v>3.43857061097752</v>
      </c>
      <c r="O87" s="135">
        <v>1.7107523437629886</v>
      </c>
      <c r="P87" s="143">
        <v>0.91408833343520257</v>
      </c>
    </row>
    <row r="88" spans="1:16" ht="15" customHeight="1" x14ac:dyDescent="0.3">
      <c r="A88" s="133">
        <v>40179</v>
      </c>
      <c r="B88" s="134" t="str">
        <f>MONTH(Serie_dessazonalizada[[#This Row],[Período]])&amp;YEAR(Serie_dessazonalizada[[#This Row],[Período]])</f>
        <v>12010</v>
      </c>
      <c r="C88" s="146">
        <v>122.6646350960405</v>
      </c>
      <c r="D88" s="135">
        <v>118.1361696650258</v>
      </c>
      <c r="E88" s="135">
        <v>109.23264945120179</v>
      </c>
      <c r="F88" s="135">
        <v>128.18982310800109</v>
      </c>
      <c r="G88" s="135">
        <v>109.5601115039332</v>
      </c>
      <c r="H88" s="136">
        <v>83.767210064691042</v>
      </c>
      <c r="J88" s="133">
        <v>40179</v>
      </c>
      <c r="K88" s="140">
        <v>-0.89835101504815484</v>
      </c>
      <c r="L88" s="141">
        <v>1.316284214976835</v>
      </c>
      <c r="M88" s="141">
        <v>0.68565598692972085</v>
      </c>
      <c r="N88" s="141">
        <v>2.4801519563159524</v>
      </c>
      <c r="O88" s="141">
        <v>2.7093365190314804</v>
      </c>
      <c r="P88" s="142">
        <v>-0.77252592323252145</v>
      </c>
    </row>
    <row r="89" spans="1:16" ht="15" customHeight="1" x14ac:dyDescent="0.3">
      <c r="A89" s="133">
        <v>40210</v>
      </c>
      <c r="B89" s="134" t="str">
        <f>MONTH(Serie_dessazonalizada[[#This Row],[Período]])&amp;YEAR(Serie_dessazonalizada[[#This Row],[Período]])</f>
        <v>22010</v>
      </c>
      <c r="C89" s="146">
        <v>118.9579013431553</v>
      </c>
      <c r="D89" s="135">
        <v>119.7471199940384</v>
      </c>
      <c r="E89" s="135">
        <v>110.7311057355479</v>
      </c>
      <c r="F89" s="135">
        <v>128.81894933311301</v>
      </c>
      <c r="G89" s="135">
        <v>108.5914361265243</v>
      </c>
      <c r="H89" s="136">
        <v>84.561771364461592</v>
      </c>
      <c r="J89" s="133">
        <v>40210</v>
      </c>
      <c r="K89" s="140">
        <v>-3.021843867209979</v>
      </c>
      <c r="L89" s="141">
        <v>1.3636385313494022</v>
      </c>
      <c r="M89" s="141">
        <v>1.3718025625804489</v>
      </c>
      <c r="N89" s="141">
        <v>0.49077704443189168</v>
      </c>
      <c r="O89" s="141">
        <v>-0.88414968195256394</v>
      </c>
      <c r="P89" s="142">
        <v>0.79456129977054957</v>
      </c>
    </row>
    <row r="90" spans="1:16" ht="15" customHeight="1" x14ac:dyDescent="0.3">
      <c r="A90" s="133">
        <v>40238</v>
      </c>
      <c r="B90" s="134" t="str">
        <f>MONTH(Serie_dessazonalizada[[#This Row],[Período]])&amp;YEAR(Serie_dessazonalizada[[#This Row],[Período]])</f>
        <v>32010</v>
      </c>
      <c r="C90" s="146">
        <v>130.7360809195564</v>
      </c>
      <c r="D90" s="135">
        <v>122.72828447113061</v>
      </c>
      <c r="E90" s="135">
        <v>116.06087528516559</v>
      </c>
      <c r="F90" s="135">
        <v>126.3699519344552</v>
      </c>
      <c r="G90" s="135">
        <v>103.41038353035989</v>
      </c>
      <c r="H90" s="136">
        <v>85.183203244115106</v>
      </c>
      <c r="J90" s="133">
        <v>40238</v>
      </c>
      <c r="K90" s="140">
        <v>9.9011326220566378</v>
      </c>
      <c r="L90" s="141">
        <v>2.489550042824098</v>
      </c>
      <c r="M90" s="141">
        <v>4.8132541567375347</v>
      </c>
      <c r="N90" s="141">
        <v>-1.9011157996056505</v>
      </c>
      <c r="O90" s="141">
        <v>-4.7711429012944917</v>
      </c>
      <c r="P90" s="142">
        <v>0.62143187965351387</v>
      </c>
    </row>
    <row r="91" spans="1:16" ht="15" customHeight="1" x14ac:dyDescent="0.3">
      <c r="A91" s="133">
        <v>40269</v>
      </c>
      <c r="B91" s="134" t="str">
        <f>MONTH(Serie_dessazonalizada[[#This Row],[Período]])&amp;YEAR(Serie_dessazonalizada[[#This Row],[Período]])</f>
        <v>42010</v>
      </c>
      <c r="C91" s="146">
        <v>131.19494931491181</v>
      </c>
      <c r="D91" s="135">
        <v>123.0820321696939</v>
      </c>
      <c r="E91" s="135">
        <v>113.7864830642465</v>
      </c>
      <c r="F91" s="135">
        <v>126.93256000424761</v>
      </c>
      <c r="G91" s="135">
        <v>103.21588820450199</v>
      </c>
      <c r="H91" s="136">
        <v>85.200190801616245</v>
      </c>
      <c r="J91" s="133">
        <v>40269</v>
      </c>
      <c r="K91" s="140">
        <v>0.35098833629390896</v>
      </c>
      <c r="L91" s="141">
        <v>0.28823648932085288</v>
      </c>
      <c r="M91" s="141">
        <v>-1.9596545479523884</v>
      </c>
      <c r="N91" s="141">
        <v>0.44520715659068538</v>
      </c>
      <c r="O91" s="141">
        <v>-0.1880810410115144</v>
      </c>
      <c r="P91" s="142">
        <v>1.6987557501138895E-2</v>
      </c>
    </row>
    <row r="92" spans="1:16" ht="15" customHeight="1" x14ac:dyDescent="0.3">
      <c r="A92" s="133">
        <v>40299</v>
      </c>
      <c r="B92" s="134" t="str">
        <f>MONTH(Serie_dessazonalizada[[#This Row],[Período]])&amp;YEAR(Serie_dessazonalizada[[#This Row],[Período]])</f>
        <v>52010</v>
      </c>
      <c r="C92" s="146">
        <v>132.37379638113649</v>
      </c>
      <c r="D92" s="135">
        <v>122.9463267561573</v>
      </c>
      <c r="E92" s="135">
        <v>115.7157308461002</v>
      </c>
      <c r="F92" s="135">
        <v>129.88839567134369</v>
      </c>
      <c r="G92" s="135">
        <v>105.66063920227261</v>
      </c>
      <c r="H92" s="136">
        <v>85.213292332091555</v>
      </c>
      <c r="J92" s="133">
        <v>40299</v>
      </c>
      <c r="K92" s="140">
        <v>0.89854607390033658</v>
      </c>
      <c r="L92" s="141">
        <v>-0.11025607161693646</v>
      </c>
      <c r="M92" s="141">
        <v>1.695498208486157</v>
      </c>
      <c r="N92" s="141">
        <v>2.3286662358319798</v>
      </c>
      <c r="O92" s="141">
        <v>2.3685801094176688</v>
      </c>
      <c r="P92" s="142">
        <v>1.3101530475310597E-2</v>
      </c>
    </row>
    <row r="93" spans="1:16" ht="15" customHeight="1" x14ac:dyDescent="0.3">
      <c r="A93" s="133">
        <v>40330</v>
      </c>
      <c r="B93" s="134" t="str">
        <f>MONTH(Serie_dessazonalizada[[#This Row],[Período]])&amp;YEAR(Serie_dessazonalizada[[#This Row],[Período]])</f>
        <v>62010</v>
      </c>
      <c r="C93" s="146">
        <v>130.49148409724549</v>
      </c>
      <c r="D93" s="135">
        <v>122.3030928010128</v>
      </c>
      <c r="E93" s="135">
        <v>112.77306299976</v>
      </c>
      <c r="F93" s="135">
        <v>127.6867464174388</v>
      </c>
      <c r="G93" s="135">
        <v>104.3320467291847</v>
      </c>
      <c r="H93" s="136">
        <v>84.84080047946911</v>
      </c>
      <c r="J93" s="133">
        <v>40330</v>
      </c>
      <c r="K93" s="145">
        <v>-1.421967440195913</v>
      </c>
      <c r="L93" s="135">
        <v>-0.52318273519488923</v>
      </c>
      <c r="M93" s="135">
        <v>-2.5430145277774669</v>
      </c>
      <c r="N93" s="135">
        <v>-1.6950315249683412</v>
      </c>
      <c r="O93" s="135">
        <v>-1.2574147602348906</v>
      </c>
      <c r="P93" s="143">
        <v>-0.37249185262244566</v>
      </c>
    </row>
    <row r="94" spans="1:16" ht="15" customHeight="1" x14ac:dyDescent="0.3">
      <c r="A94" s="133">
        <v>40360</v>
      </c>
      <c r="B94" s="134" t="str">
        <f>MONTH(Serie_dessazonalizada[[#This Row],[Período]])&amp;YEAR(Serie_dessazonalizada[[#This Row],[Período]])</f>
        <v>72010</v>
      </c>
      <c r="C94" s="146">
        <v>130.90458149541001</v>
      </c>
      <c r="D94" s="135">
        <v>123.28838010211319</v>
      </c>
      <c r="E94" s="135">
        <v>115.6261361977115</v>
      </c>
      <c r="F94" s="135">
        <v>139.4246770483069</v>
      </c>
      <c r="G94" s="135">
        <v>113.2489923430721</v>
      </c>
      <c r="H94" s="136">
        <v>85.996080687264111</v>
      </c>
      <c r="J94" s="133">
        <v>40360</v>
      </c>
      <c r="K94" s="140">
        <v>0.31657038849881852</v>
      </c>
      <c r="L94" s="141">
        <v>0.80561110805551117</v>
      </c>
      <c r="M94" s="141">
        <v>2.5299243649678775</v>
      </c>
      <c r="N94" s="141">
        <v>9.1927556776284192</v>
      </c>
      <c r="O94" s="141">
        <v>8.5466986352076226</v>
      </c>
      <c r="P94" s="142">
        <v>1.155280207795002</v>
      </c>
    </row>
    <row r="95" spans="1:16" x14ac:dyDescent="0.3">
      <c r="A95" s="133">
        <v>40391</v>
      </c>
      <c r="B95" s="134" t="str">
        <f>MONTH(Serie_dessazonalizada[[#This Row],[Período]])&amp;YEAR(Serie_dessazonalizada[[#This Row],[Período]])</f>
        <v>82010</v>
      </c>
      <c r="C95" s="146">
        <v>132.30848054066271</v>
      </c>
      <c r="D95" s="135">
        <v>123.9585869852046</v>
      </c>
      <c r="E95" s="135">
        <v>115.6854829784772</v>
      </c>
      <c r="F95" s="135">
        <v>134.47358925174871</v>
      </c>
      <c r="G95" s="135">
        <v>108.3334656611684</v>
      </c>
      <c r="H95" s="136">
        <v>85.212767572563124</v>
      </c>
      <c r="J95" s="133">
        <v>40391</v>
      </c>
      <c r="K95" s="140">
        <v>1.0724598247173847</v>
      </c>
      <c r="L95" s="141">
        <v>0.54360912401989014</v>
      </c>
      <c r="M95" s="141">
        <v>5.1326441163972884E-2</v>
      </c>
      <c r="N95" s="141">
        <v>-3.5510842853469757</v>
      </c>
      <c r="O95" s="141">
        <v>-4.3404595309888441</v>
      </c>
      <c r="P95" s="142">
        <v>-0.78331311470098797</v>
      </c>
    </row>
    <row r="96" spans="1:16" ht="15" customHeight="1" x14ac:dyDescent="0.3">
      <c r="A96" s="133">
        <v>40422</v>
      </c>
      <c r="B96" s="134" t="str">
        <f>MONTH(Serie_dessazonalizada[[#This Row],[Período]])&amp;YEAR(Serie_dessazonalizada[[#This Row],[Período]])</f>
        <v>92010</v>
      </c>
      <c r="C96" s="146">
        <v>133.7769944050242</v>
      </c>
      <c r="D96" s="135">
        <v>123.7944855504734</v>
      </c>
      <c r="E96" s="135">
        <v>116.0317566722867</v>
      </c>
      <c r="F96" s="135">
        <v>135.0991493214355</v>
      </c>
      <c r="G96" s="135">
        <v>109.07206287489539</v>
      </c>
      <c r="H96" s="136">
        <v>84.263762639921026</v>
      </c>
      <c r="J96" s="133">
        <v>40422</v>
      </c>
      <c r="K96" s="140">
        <v>1.1099166571640593</v>
      </c>
      <c r="L96" s="141">
        <v>-0.13238407981432923</v>
      </c>
      <c r="M96" s="141">
        <v>0.29932337653284508</v>
      </c>
      <c r="N96" s="141">
        <v>0.46519176975018078</v>
      </c>
      <c r="O96" s="141">
        <v>0.68178121065293007</v>
      </c>
      <c r="P96" s="142">
        <v>-0.94900493264209729</v>
      </c>
    </row>
    <row r="97" spans="1:16" ht="15" customHeight="1" x14ac:dyDescent="0.3">
      <c r="A97" s="133">
        <v>40452</v>
      </c>
      <c r="B97" s="134" t="str">
        <f>MONTH(Serie_dessazonalizada[[#This Row],[Período]])&amp;YEAR(Serie_dessazonalizada[[#This Row],[Período]])</f>
        <v>102010</v>
      </c>
      <c r="C97" s="146">
        <v>127.9782850145745</v>
      </c>
      <c r="D97" s="135">
        <v>123.07615961039041</v>
      </c>
      <c r="E97" s="135">
        <v>115.2911040468296</v>
      </c>
      <c r="F97" s="135">
        <v>136.7639225398369</v>
      </c>
      <c r="G97" s="135">
        <v>110.9643373175289</v>
      </c>
      <c r="H97" s="136">
        <v>85.899290411563129</v>
      </c>
      <c r="J97" s="133">
        <v>40452</v>
      </c>
      <c r="K97" s="140">
        <v>-4.334608813899262</v>
      </c>
      <c r="L97" s="141">
        <v>-0.58025681587417377</v>
      </c>
      <c r="M97" s="141">
        <v>-0.63831889363612571</v>
      </c>
      <c r="N97" s="141">
        <v>1.232260326406994</v>
      </c>
      <c r="O97" s="141">
        <v>1.7348846191750567</v>
      </c>
      <c r="P97" s="142">
        <v>1.6355277716421028</v>
      </c>
    </row>
    <row r="98" spans="1:16" ht="15" customHeight="1" x14ac:dyDescent="0.3">
      <c r="A98" s="133">
        <v>40483</v>
      </c>
      <c r="B98" s="134" t="str">
        <f>MONTH(Serie_dessazonalizada[[#This Row],[Período]])&amp;YEAR(Serie_dessazonalizada[[#This Row],[Período]])</f>
        <v>112010</v>
      </c>
      <c r="C98" s="146">
        <v>132.43569667269139</v>
      </c>
      <c r="D98" s="135">
        <v>123.50443854580099</v>
      </c>
      <c r="E98" s="135">
        <v>116.730200364757</v>
      </c>
      <c r="F98" s="135">
        <v>137.27819072821671</v>
      </c>
      <c r="G98" s="135">
        <v>110.7542591245691</v>
      </c>
      <c r="H98" s="136">
        <v>86.073933146509162</v>
      </c>
      <c r="J98" s="133">
        <v>40483</v>
      </c>
      <c r="K98" s="140">
        <v>3.4829437334695297</v>
      </c>
      <c r="L98" s="141">
        <v>0.34797879359117756</v>
      </c>
      <c r="M98" s="141">
        <v>1.2482284126126968</v>
      </c>
      <c r="N98" s="141">
        <v>0.37602620547097787</v>
      </c>
      <c r="O98" s="141">
        <v>-0.1893204592018167</v>
      </c>
      <c r="P98" s="142">
        <v>0.17464273494603333</v>
      </c>
    </row>
    <row r="99" spans="1:16" ht="15" customHeight="1" x14ac:dyDescent="0.3">
      <c r="A99" s="133">
        <v>40513</v>
      </c>
      <c r="B99" s="134" t="str">
        <f>MONTH(Serie_dessazonalizada[[#This Row],[Período]])&amp;YEAR(Serie_dessazonalizada[[#This Row],[Período]])</f>
        <v>122010</v>
      </c>
      <c r="C99" s="146">
        <v>133.91852339314309</v>
      </c>
      <c r="D99" s="135">
        <v>123.65175692918589</v>
      </c>
      <c r="E99" s="135">
        <v>119.36511492800081</v>
      </c>
      <c r="F99" s="135">
        <v>135.622150308404</v>
      </c>
      <c r="G99" s="135">
        <v>109.49511110032969</v>
      </c>
      <c r="H99" s="136">
        <v>83.217041258047274</v>
      </c>
      <c r="J99" s="133">
        <v>40513</v>
      </c>
      <c r="K99" s="145">
        <v>1.1196578850764338</v>
      </c>
      <c r="L99" s="135">
        <v>0.1192818534455075</v>
      </c>
      <c r="M99" s="135">
        <v>2.2572689458342952</v>
      </c>
      <c r="N99" s="135">
        <v>-1.2063390484882917</v>
      </c>
      <c r="O99" s="135">
        <v>-1.1368845173016793</v>
      </c>
      <c r="P99" s="143">
        <v>-2.8568918884618881</v>
      </c>
    </row>
    <row r="100" spans="1:16" ht="15" customHeight="1" x14ac:dyDescent="0.3">
      <c r="A100" s="133">
        <v>40544</v>
      </c>
      <c r="B100" s="134" t="str">
        <f>MONTH(Serie_dessazonalizada[[#This Row],[Período]])&amp;YEAR(Serie_dessazonalizada[[#This Row],[Período]])</f>
        <v>12011</v>
      </c>
      <c r="C100" s="146">
        <v>127.9617063096521</v>
      </c>
      <c r="D100" s="135">
        <v>123.39107712883001</v>
      </c>
      <c r="E100" s="135">
        <v>115.26402894735089</v>
      </c>
      <c r="F100" s="135">
        <v>139.29633220537909</v>
      </c>
      <c r="G100" s="135">
        <v>113.2838898160276</v>
      </c>
      <c r="H100" s="136">
        <v>84.64322109290508</v>
      </c>
      <c r="J100" s="133">
        <v>40544</v>
      </c>
      <c r="K100" s="140">
        <v>-4.4480904751343688</v>
      </c>
      <c r="L100" s="141">
        <v>-0.21081770840116454</v>
      </c>
      <c r="M100" s="141">
        <v>-3.4357491995241864</v>
      </c>
      <c r="N100" s="141">
        <v>2.7091311327980101</v>
      </c>
      <c r="O100" s="141">
        <v>3.4602263768893455</v>
      </c>
      <c r="P100" s="142">
        <v>1.4261798348578054</v>
      </c>
    </row>
    <row r="101" spans="1:16" ht="15" customHeight="1" x14ac:dyDescent="0.3">
      <c r="A101" s="133">
        <v>40575</v>
      </c>
      <c r="B101" s="134" t="str">
        <f>MONTH(Serie_dessazonalizada[[#This Row],[Período]])&amp;YEAR(Serie_dessazonalizada[[#This Row],[Período]])</f>
        <v>22011</v>
      </c>
      <c r="C101" s="146">
        <v>143.21827553688149</v>
      </c>
      <c r="D101" s="135">
        <v>122.8881608400153</v>
      </c>
      <c r="E101" s="135">
        <v>119.30738143501731</v>
      </c>
      <c r="F101" s="135">
        <v>145.4579781487638</v>
      </c>
      <c r="G101" s="135">
        <v>119.5752197421717</v>
      </c>
      <c r="H101" s="136">
        <v>85.63152832452802</v>
      </c>
      <c r="J101" s="133">
        <v>40575</v>
      </c>
      <c r="K101" s="140">
        <v>11.922761634883416</v>
      </c>
      <c r="L101" s="141">
        <v>-0.40757913823024539</v>
      </c>
      <c r="M101" s="141">
        <v>3.5079048724847985</v>
      </c>
      <c r="N101" s="141">
        <v>4.423408603680933</v>
      </c>
      <c r="O101" s="141">
        <v>5.5535963113212174</v>
      </c>
      <c r="P101" s="142">
        <v>0.98830723162294021</v>
      </c>
    </row>
    <row r="102" spans="1:16" ht="15" customHeight="1" x14ac:dyDescent="0.3">
      <c r="A102" s="133">
        <v>40603</v>
      </c>
      <c r="B102" s="134" t="str">
        <f>MONTH(Serie_dessazonalizada[[#This Row],[Período]])&amp;YEAR(Serie_dessazonalizada[[#This Row],[Período]])</f>
        <v>32011</v>
      </c>
      <c r="C102" s="146">
        <v>129.05720201808089</v>
      </c>
      <c r="D102" s="135">
        <v>122.69671520054059</v>
      </c>
      <c r="E102" s="135">
        <v>115.21477778014111</v>
      </c>
      <c r="F102" s="135">
        <v>136.69718883377621</v>
      </c>
      <c r="G102" s="135">
        <v>111.7309750590908</v>
      </c>
      <c r="H102" s="136">
        <v>84.865654943538701</v>
      </c>
      <c r="J102" s="133">
        <v>40603</v>
      </c>
      <c r="K102" s="140">
        <v>-9.8877559206149321</v>
      </c>
      <c r="L102" s="141">
        <v>-0.15578851385362133</v>
      </c>
      <c r="M102" s="141">
        <v>-3.4303021369262914</v>
      </c>
      <c r="N102" s="141">
        <v>-6.0229005149705124</v>
      </c>
      <c r="O102" s="141">
        <v>-6.5600922164263435</v>
      </c>
      <c r="P102" s="142">
        <v>-0.76587338098931923</v>
      </c>
    </row>
    <row r="103" spans="1:16" ht="15" customHeight="1" x14ac:dyDescent="0.3">
      <c r="A103" s="133">
        <v>40634</v>
      </c>
      <c r="B103" s="134" t="str">
        <f>MONTH(Serie_dessazonalizada[[#This Row],[Período]])&amp;YEAR(Serie_dessazonalizada[[#This Row],[Período]])</f>
        <v>42011</v>
      </c>
      <c r="C103" s="146">
        <v>138.75268506345131</v>
      </c>
      <c r="D103" s="135">
        <v>123.2818348091909</v>
      </c>
      <c r="E103" s="135">
        <v>115.55573146480479</v>
      </c>
      <c r="F103" s="135">
        <v>137.53125786297559</v>
      </c>
      <c r="G103" s="135">
        <v>111.3198127350699</v>
      </c>
      <c r="H103" s="136">
        <v>85.346831178864022</v>
      </c>
      <c r="J103" s="133">
        <v>40634</v>
      </c>
      <c r="K103" s="140">
        <v>7.5125470673167767</v>
      </c>
      <c r="L103" s="141">
        <v>0.47688286332193863</v>
      </c>
      <c r="M103" s="141">
        <v>0.29592877861059974</v>
      </c>
      <c r="N103" s="141">
        <v>0.61015814320337758</v>
      </c>
      <c r="O103" s="141">
        <v>-0.36799314049075715</v>
      </c>
      <c r="P103" s="142">
        <v>0.4811762353253215</v>
      </c>
    </row>
    <row r="104" spans="1:16" ht="15" customHeight="1" x14ac:dyDescent="0.3">
      <c r="A104" s="133">
        <v>40664</v>
      </c>
      <c r="B104" s="134" t="str">
        <f>MONTH(Serie_dessazonalizada[[#This Row],[Período]])&amp;YEAR(Serie_dessazonalizada[[#This Row],[Período]])</f>
        <v>52011</v>
      </c>
      <c r="C104" s="146">
        <v>138.29996999641341</v>
      </c>
      <c r="D104" s="135">
        <v>124.2198781192873</v>
      </c>
      <c r="E104" s="135">
        <v>119.2395152886305</v>
      </c>
      <c r="F104" s="135">
        <v>143.75907840387589</v>
      </c>
      <c r="G104" s="135">
        <v>115.54316690353041</v>
      </c>
      <c r="H104" s="136">
        <v>85.795326729859809</v>
      </c>
      <c r="J104" s="133">
        <v>40664</v>
      </c>
      <c r="K104" s="140">
        <v>-0.32627481538888742</v>
      </c>
      <c r="L104" s="141">
        <v>0.76089337212433439</v>
      </c>
      <c r="M104" s="141">
        <v>3.1878849946509913</v>
      </c>
      <c r="N104" s="141">
        <v>4.5282946129273141</v>
      </c>
      <c r="O104" s="141">
        <v>3.7938926276418252</v>
      </c>
      <c r="P104" s="142">
        <v>0.44849555099578708</v>
      </c>
    </row>
    <row r="105" spans="1:16" ht="15" customHeight="1" x14ac:dyDescent="0.3">
      <c r="A105" s="133">
        <v>40695</v>
      </c>
      <c r="B105" s="134" t="str">
        <f>MONTH(Serie_dessazonalizada[[#This Row],[Período]])&amp;YEAR(Serie_dessazonalizada[[#This Row],[Período]])</f>
        <v>62011</v>
      </c>
      <c r="C105" s="146">
        <v>134.1018096890202</v>
      </c>
      <c r="D105" s="135">
        <v>124.2596530748357</v>
      </c>
      <c r="E105" s="135">
        <v>117.0085216952027</v>
      </c>
      <c r="F105" s="135">
        <v>145.54851425182571</v>
      </c>
      <c r="G105" s="135">
        <v>116.8695142588042</v>
      </c>
      <c r="H105" s="136">
        <v>85.687106826151208</v>
      </c>
      <c r="J105" s="133">
        <v>40695</v>
      </c>
      <c r="K105" s="145">
        <v>-3.0355467954924951</v>
      </c>
      <c r="L105" s="135">
        <v>3.2019799206532737E-2</v>
      </c>
      <c r="M105" s="135">
        <v>-1.8710186703019269</v>
      </c>
      <c r="N105" s="135">
        <v>1.2447463268528947</v>
      </c>
      <c r="O105" s="135">
        <v>1.1479236642190997</v>
      </c>
      <c r="P105" s="143">
        <v>-0.10821990370860135</v>
      </c>
    </row>
    <row r="106" spans="1:16" ht="15" customHeight="1" x14ac:dyDescent="0.3">
      <c r="A106" s="133">
        <v>40725</v>
      </c>
      <c r="B106" s="134" t="str">
        <f>MONTH(Serie_dessazonalizada[[#This Row],[Período]])&amp;YEAR(Serie_dessazonalizada[[#This Row],[Período]])</f>
        <v>72011</v>
      </c>
      <c r="C106" s="146">
        <v>133.7726166489559</v>
      </c>
      <c r="D106" s="135">
        <v>124.2723897557072</v>
      </c>
      <c r="E106" s="135">
        <v>118.2530887056338</v>
      </c>
      <c r="F106" s="135">
        <v>139.46159550791771</v>
      </c>
      <c r="G106" s="135">
        <v>112.4965376002168</v>
      </c>
      <c r="H106" s="136">
        <v>85.565181235776166</v>
      </c>
      <c r="J106" s="133">
        <v>40725</v>
      </c>
      <c r="K106" s="140">
        <v>-0.24547993858374459</v>
      </c>
      <c r="L106" s="141">
        <v>1.0250053461703656E-2</v>
      </c>
      <c r="M106" s="141">
        <v>1.0636550162329967</v>
      </c>
      <c r="N106" s="141">
        <v>-4.1820548805991322</v>
      </c>
      <c r="O106" s="141">
        <v>-3.7417599331366884</v>
      </c>
      <c r="P106" s="142">
        <v>-0.12192559037504225</v>
      </c>
    </row>
    <row r="107" spans="1:16" x14ac:dyDescent="0.3">
      <c r="A107" s="133">
        <v>40756</v>
      </c>
      <c r="B107" s="134" t="str">
        <f>MONTH(Serie_dessazonalizada[[#This Row],[Período]])&amp;YEAR(Serie_dessazonalizada[[#This Row],[Período]])</f>
        <v>82011</v>
      </c>
      <c r="C107" s="146">
        <v>130.83733915323359</v>
      </c>
      <c r="D107" s="135">
        <v>124.4990847323706</v>
      </c>
      <c r="E107" s="135">
        <v>117.4754377212696</v>
      </c>
      <c r="F107" s="135">
        <v>141.59272491713261</v>
      </c>
      <c r="G107" s="135">
        <v>113.78891542556011</v>
      </c>
      <c r="H107" s="136">
        <v>86.00323374129654</v>
      </c>
      <c r="J107" s="133">
        <v>40756</v>
      </c>
      <c r="K107" s="140">
        <v>-2.1942289604942307</v>
      </c>
      <c r="L107" s="141">
        <v>0.18241781389176104</v>
      </c>
      <c r="M107" s="141">
        <v>-0.657615790738455</v>
      </c>
      <c r="N107" s="141">
        <v>1.5281120235670296</v>
      </c>
      <c r="O107" s="141">
        <v>1.1488156461633339</v>
      </c>
      <c r="P107" s="142">
        <v>0.43805250552037478</v>
      </c>
    </row>
    <row r="108" spans="1:16" ht="15" customHeight="1" x14ac:dyDescent="0.3">
      <c r="A108" s="133">
        <v>40787</v>
      </c>
      <c r="B108" s="134" t="str">
        <f>MONTH(Serie_dessazonalizada[[#This Row],[Período]])&amp;YEAR(Serie_dessazonalizada[[#This Row],[Período]])</f>
        <v>92011</v>
      </c>
      <c r="C108" s="146">
        <v>133.77392722002409</v>
      </c>
      <c r="D108" s="135">
        <v>124.1413059412521</v>
      </c>
      <c r="E108" s="135">
        <v>117.225248938813</v>
      </c>
      <c r="F108" s="135">
        <v>146.30535151981309</v>
      </c>
      <c r="G108" s="135">
        <v>117.7716390547664</v>
      </c>
      <c r="H108" s="136">
        <v>85.677000319769121</v>
      </c>
      <c r="J108" s="133">
        <v>40787</v>
      </c>
      <c r="K108" s="140">
        <v>2.2444571907345532</v>
      </c>
      <c r="L108" s="141">
        <v>-0.2873746356349563</v>
      </c>
      <c r="M108" s="141">
        <v>-0.2129711429977553</v>
      </c>
      <c r="N108" s="141">
        <v>3.3282971321009223</v>
      </c>
      <c r="O108" s="141">
        <v>3.5000980669437527</v>
      </c>
      <c r="P108" s="142">
        <v>-0.32623342152741941</v>
      </c>
    </row>
    <row r="109" spans="1:16" ht="15" customHeight="1" x14ac:dyDescent="0.3">
      <c r="A109" s="133">
        <v>40817</v>
      </c>
      <c r="B109" s="134" t="str">
        <f>MONTH(Serie_dessazonalizada[[#This Row],[Período]])&amp;YEAR(Serie_dessazonalizada[[#This Row],[Período]])</f>
        <v>102011</v>
      </c>
      <c r="C109" s="146">
        <v>131.8306944020247</v>
      </c>
      <c r="D109" s="135">
        <v>123.8739221123534</v>
      </c>
      <c r="E109" s="135">
        <v>117.2397548021853</v>
      </c>
      <c r="F109" s="135">
        <v>143.24290882310819</v>
      </c>
      <c r="G109" s="135">
        <v>115.6510229781843</v>
      </c>
      <c r="H109" s="136">
        <v>84.80992673869784</v>
      </c>
      <c r="J109" s="133">
        <v>40817</v>
      </c>
      <c r="K109" s="140">
        <v>-1.4526244824996903</v>
      </c>
      <c r="L109" s="141">
        <v>-0.21538667317164886</v>
      </c>
      <c r="M109" s="141">
        <v>1.2374350665596149E-2</v>
      </c>
      <c r="N109" s="141">
        <v>-2.0931857002443053</v>
      </c>
      <c r="O109" s="141">
        <v>-1.800616934265441</v>
      </c>
      <c r="P109" s="142">
        <v>-0.8670735810712813</v>
      </c>
    </row>
    <row r="110" spans="1:16" ht="15" customHeight="1" x14ac:dyDescent="0.3">
      <c r="A110" s="133">
        <v>40848</v>
      </c>
      <c r="B110" s="134" t="str">
        <f>MONTH(Serie_dessazonalizada[[#This Row],[Período]])&amp;YEAR(Serie_dessazonalizada[[#This Row],[Período]])</f>
        <v>112011</v>
      </c>
      <c r="C110" s="146">
        <v>130.26799111162131</v>
      </c>
      <c r="D110" s="135">
        <v>123.1650843420319</v>
      </c>
      <c r="E110" s="135">
        <v>118.46115086301531</v>
      </c>
      <c r="F110" s="135">
        <v>141.75778063895629</v>
      </c>
      <c r="G110" s="135">
        <v>115.01897186583319</v>
      </c>
      <c r="H110" s="136">
        <v>85.211464254878962</v>
      </c>
      <c r="J110" s="133">
        <v>40848</v>
      </c>
      <c r="K110" s="140">
        <v>-1.1853865273878057</v>
      </c>
      <c r="L110" s="141">
        <v>-0.57222517720766131</v>
      </c>
      <c r="M110" s="141">
        <v>1.0417934282537722</v>
      </c>
      <c r="N110" s="141">
        <v>-1.0367900207792489</v>
      </c>
      <c r="O110" s="141">
        <v>-0.5465157990607078</v>
      </c>
      <c r="P110" s="142">
        <v>0.4015375161811221</v>
      </c>
    </row>
    <row r="111" spans="1:16" ht="15" customHeight="1" x14ac:dyDescent="0.3">
      <c r="A111" s="133">
        <v>40878</v>
      </c>
      <c r="B111" s="134" t="str">
        <f>MONTH(Serie_dessazonalizada[[#This Row],[Período]])&amp;YEAR(Serie_dessazonalizada[[#This Row],[Período]])</f>
        <v>122011</v>
      </c>
      <c r="C111" s="146">
        <v>131.53998546483211</v>
      </c>
      <c r="D111" s="135">
        <v>123.0733174544238</v>
      </c>
      <c r="E111" s="135">
        <v>118.5903365180377</v>
      </c>
      <c r="F111" s="135">
        <v>146.99857686426191</v>
      </c>
      <c r="G111" s="135">
        <v>119.59130094200169</v>
      </c>
      <c r="H111" s="136">
        <v>85.471616193269483</v>
      </c>
      <c r="J111" s="133">
        <v>40878</v>
      </c>
      <c r="K111" s="145">
        <v>0.97644428409192285</v>
      </c>
      <c r="L111" s="135">
        <v>-7.4507225889817841E-2</v>
      </c>
      <c r="M111" s="135">
        <v>0.10905318248324553</v>
      </c>
      <c r="N111" s="135">
        <v>3.6970078126811465</v>
      </c>
      <c r="O111" s="135">
        <v>3.9752825138291188</v>
      </c>
      <c r="P111" s="143">
        <v>0.26015193839052131</v>
      </c>
    </row>
    <row r="112" spans="1:16" ht="15" customHeight="1" x14ac:dyDescent="0.3">
      <c r="A112" s="133">
        <v>40909</v>
      </c>
      <c r="B112" s="134" t="str">
        <f>MONTH(Serie_dessazonalizada[[#This Row],[Período]])&amp;YEAR(Serie_dessazonalizada[[#This Row],[Período]])</f>
        <v>12012</v>
      </c>
      <c r="C112" s="146">
        <v>132.05373787951191</v>
      </c>
      <c r="D112" s="135">
        <v>123.4026549964907</v>
      </c>
      <c r="E112" s="135">
        <v>116.6470835018801</v>
      </c>
      <c r="F112" s="135">
        <v>138.82641572358881</v>
      </c>
      <c r="G112" s="135">
        <v>112.5891892346464</v>
      </c>
      <c r="H112" s="136">
        <v>85.170353813652042</v>
      </c>
      <c r="J112" s="133">
        <v>40909</v>
      </c>
      <c r="K112" s="140">
        <v>0.39056748627751248</v>
      </c>
      <c r="L112" s="141">
        <v>0.26759459229564897</v>
      </c>
      <c r="M112" s="141">
        <v>-1.6386267829352417</v>
      </c>
      <c r="N112" s="141">
        <v>-5.5593471141011443</v>
      </c>
      <c r="O112" s="141">
        <v>-5.8550343145369057</v>
      </c>
      <c r="P112" s="142">
        <v>-0.30126237961744096</v>
      </c>
    </row>
    <row r="113" spans="1:16" ht="15" customHeight="1" x14ac:dyDescent="0.3">
      <c r="A113" s="133">
        <v>40940</v>
      </c>
      <c r="B113" s="134" t="str">
        <f>MONTH(Serie_dessazonalizada[[#This Row],[Período]])&amp;YEAR(Serie_dessazonalizada[[#This Row],[Período]])</f>
        <v>22012</v>
      </c>
      <c r="C113" s="146">
        <v>130.52426029630391</v>
      </c>
      <c r="D113" s="135">
        <v>123.25238108733009</v>
      </c>
      <c r="E113" s="135">
        <v>118.344073708439</v>
      </c>
      <c r="F113" s="135">
        <v>149.70530726382751</v>
      </c>
      <c r="G113" s="135">
        <v>122.8012796316923</v>
      </c>
      <c r="H113" s="136">
        <v>85.041147583813824</v>
      </c>
      <c r="J113" s="133">
        <v>40940</v>
      </c>
      <c r="K113" s="140">
        <v>-1.1582236199959199</v>
      </c>
      <c r="L113" s="141">
        <v>-0.12177526420714092</v>
      </c>
      <c r="M113" s="141">
        <v>1.454807231876948</v>
      </c>
      <c r="N113" s="141">
        <v>7.8363267419503089</v>
      </c>
      <c r="O113" s="141">
        <v>9.0702228752735277</v>
      </c>
      <c r="P113" s="142">
        <v>-0.12920622983821772</v>
      </c>
    </row>
    <row r="114" spans="1:16" ht="15" customHeight="1" x14ac:dyDescent="0.3">
      <c r="A114" s="133">
        <v>40969</v>
      </c>
      <c r="B114" s="134" t="str">
        <f>MONTH(Serie_dessazonalizada[[#This Row],[Período]])&amp;YEAR(Serie_dessazonalizada[[#This Row],[Período]])</f>
        <v>32012</v>
      </c>
      <c r="C114" s="146">
        <v>128.98240124582159</v>
      </c>
      <c r="D114" s="135">
        <v>123.155599589997</v>
      </c>
      <c r="E114" s="135">
        <v>121.3562369056192</v>
      </c>
      <c r="F114" s="135">
        <v>152.4416068331517</v>
      </c>
      <c r="G114" s="135">
        <v>124.03547503674309</v>
      </c>
      <c r="H114" s="136">
        <v>84.076951915895975</v>
      </c>
      <c r="J114" s="133">
        <v>40969</v>
      </c>
      <c r="K114" s="140">
        <v>-1.181281584727722</v>
      </c>
      <c r="L114" s="141">
        <v>-7.8523024447311199E-2</v>
      </c>
      <c r="M114" s="141">
        <v>2.5452590085762834</v>
      </c>
      <c r="N114" s="141">
        <v>1.827790623683083</v>
      </c>
      <c r="O114" s="141">
        <v>1.0050346452027357</v>
      </c>
      <c r="P114" s="142">
        <v>-0.96419566791784916</v>
      </c>
    </row>
    <row r="115" spans="1:16" ht="15" customHeight="1" x14ac:dyDescent="0.3">
      <c r="A115" s="133">
        <v>41000</v>
      </c>
      <c r="B115" s="134" t="str">
        <f>MONTH(Serie_dessazonalizada[[#This Row],[Período]])&amp;YEAR(Serie_dessazonalizada[[#This Row],[Período]])</f>
        <v>42012</v>
      </c>
      <c r="C115" s="146">
        <v>128.18854414979569</v>
      </c>
      <c r="D115" s="135">
        <v>121.55501866478851</v>
      </c>
      <c r="E115" s="135">
        <v>117.2398421167713</v>
      </c>
      <c r="F115" s="135">
        <v>144.11065057878801</v>
      </c>
      <c r="G115" s="135">
        <v>118.2805804369688</v>
      </c>
      <c r="H115" s="136">
        <v>84.669086788519351</v>
      </c>
      <c r="J115" s="133">
        <v>41000</v>
      </c>
      <c r="K115" s="140">
        <v>-0.61547706381502953</v>
      </c>
      <c r="L115" s="141">
        <v>-1.2996412104176003</v>
      </c>
      <c r="M115" s="141">
        <v>-3.3919927758218877</v>
      </c>
      <c r="N115" s="141">
        <v>-5.4650147210019693</v>
      </c>
      <c r="O115" s="141">
        <v>-4.6397166601486495</v>
      </c>
      <c r="P115" s="142">
        <v>0.59213487262337594</v>
      </c>
    </row>
    <row r="116" spans="1:16" ht="15" customHeight="1" x14ac:dyDescent="0.3">
      <c r="A116" s="133">
        <v>41030</v>
      </c>
      <c r="B116" s="134" t="str">
        <f>MONTH(Serie_dessazonalizada[[#This Row],[Período]])&amp;YEAR(Serie_dessazonalizada[[#This Row],[Período]])</f>
        <v>52012</v>
      </c>
      <c r="C116" s="146">
        <v>131.5794202256923</v>
      </c>
      <c r="D116" s="135">
        <v>120.88800358760621</v>
      </c>
      <c r="E116" s="135">
        <v>116.8924984586086</v>
      </c>
      <c r="F116" s="135">
        <v>139.7051630179127</v>
      </c>
      <c r="G116" s="135">
        <v>115.2936998571372</v>
      </c>
      <c r="H116" s="136">
        <v>84.335183117044565</v>
      </c>
      <c r="J116" s="133">
        <v>41030</v>
      </c>
      <c r="K116" s="140">
        <v>2.645225514016432</v>
      </c>
      <c r="L116" s="141">
        <v>-0.54873511970881439</v>
      </c>
      <c r="M116" s="141">
        <v>-0.29626759290305454</v>
      </c>
      <c r="N116" s="141">
        <v>-3.0570173288245286</v>
      </c>
      <c r="O116" s="141">
        <v>-2.5252501879827189</v>
      </c>
      <c r="P116" s="142">
        <v>-0.33390367147478628</v>
      </c>
    </row>
    <row r="117" spans="1:16" ht="15" customHeight="1" x14ac:dyDescent="0.3">
      <c r="A117" s="133">
        <v>41061</v>
      </c>
      <c r="B117" s="134" t="str">
        <f>MONTH(Serie_dessazonalizada[[#This Row],[Período]])&amp;YEAR(Serie_dessazonalizada[[#This Row],[Período]])</f>
        <v>62012</v>
      </c>
      <c r="C117" s="146">
        <v>133.0204289917011</v>
      </c>
      <c r="D117" s="135">
        <v>123.0587446696573</v>
      </c>
      <c r="E117" s="135">
        <v>119.0948446959593</v>
      </c>
      <c r="F117" s="135">
        <v>141.0357151495275</v>
      </c>
      <c r="G117" s="135">
        <v>114.299752277026</v>
      </c>
      <c r="H117" s="136">
        <v>86.642794101041432</v>
      </c>
      <c r="J117" s="133">
        <v>41061</v>
      </c>
      <c r="K117" s="145">
        <v>1.0951627264636783</v>
      </c>
      <c r="L117" s="135">
        <v>1.7956629422521502</v>
      </c>
      <c r="M117" s="135">
        <v>1.8840783338466689</v>
      </c>
      <c r="N117" s="135">
        <v>0.95240011383416678</v>
      </c>
      <c r="O117" s="135">
        <v>-0.86210051489614581</v>
      </c>
      <c r="P117" s="143">
        <v>2.3076109839968666</v>
      </c>
    </row>
    <row r="118" spans="1:16" ht="15" customHeight="1" x14ac:dyDescent="0.3">
      <c r="A118" s="133">
        <v>41091</v>
      </c>
      <c r="B118" s="134" t="str">
        <f>MONTH(Serie_dessazonalizada[[#This Row],[Período]])&amp;YEAR(Serie_dessazonalizada[[#This Row],[Período]])</f>
        <v>72012</v>
      </c>
      <c r="C118" s="146">
        <v>138.7230881677589</v>
      </c>
      <c r="D118" s="135">
        <v>124.57928368436809</v>
      </c>
      <c r="E118" s="135">
        <v>121.84127135473641</v>
      </c>
      <c r="F118" s="135">
        <v>144.42399638317539</v>
      </c>
      <c r="G118" s="135">
        <v>115.9585286799071</v>
      </c>
      <c r="H118" s="136">
        <v>84.626310212088811</v>
      </c>
      <c r="J118" s="133">
        <v>41091</v>
      </c>
      <c r="K118" s="140">
        <v>4.2870551683558213</v>
      </c>
      <c r="L118" s="141">
        <v>1.2356204500481245</v>
      </c>
      <c r="M118" s="141">
        <v>2.3060835805181519</v>
      </c>
      <c r="N118" s="141">
        <v>2.4024278035216806</v>
      </c>
      <c r="O118" s="141">
        <v>1.4512510918315549</v>
      </c>
      <c r="P118" s="142">
        <v>-2.0164838889526209</v>
      </c>
    </row>
    <row r="119" spans="1:16" x14ac:dyDescent="0.3">
      <c r="A119" s="133">
        <v>41122</v>
      </c>
      <c r="B119" s="134" t="str">
        <f>MONTH(Serie_dessazonalizada[[#This Row],[Período]])&amp;YEAR(Serie_dessazonalizada[[#This Row],[Período]])</f>
        <v>82012</v>
      </c>
      <c r="C119" s="146">
        <v>140.15185593801209</v>
      </c>
      <c r="D119" s="135">
        <v>124.7233019008488</v>
      </c>
      <c r="E119" s="135">
        <v>122.3664969024572</v>
      </c>
      <c r="F119" s="135">
        <v>146.57469358922921</v>
      </c>
      <c r="G119" s="135">
        <v>117.50917403823669</v>
      </c>
      <c r="H119" s="136">
        <v>85.705074551583948</v>
      </c>
      <c r="J119" s="133">
        <v>41122</v>
      </c>
      <c r="K119" s="140">
        <v>1.0299423038545452</v>
      </c>
      <c r="L119" s="141">
        <v>0.11560366396517797</v>
      </c>
      <c r="M119" s="141">
        <v>0.4310735942598784</v>
      </c>
      <c r="N119" s="141">
        <v>1.4891550295753793</v>
      </c>
      <c r="O119" s="141">
        <v>1.3372413189287731</v>
      </c>
      <c r="P119" s="142">
        <v>1.0787643394951374</v>
      </c>
    </row>
    <row r="120" spans="1:16" ht="15" customHeight="1" x14ac:dyDescent="0.3">
      <c r="A120" s="133">
        <v>41153</v>
      </c>
      <c r="B120" s="134" t="str">
        <f>MONTH(Serie_dessazonalizada[[#This Row],[Período]])&amp;YEAR(Serie_dessazonalizada[[#This Row],[Período]])</f>
        <v>92012</v>
      </c>
      <c r="C120" s="146">
        <v>131.3064620004308</v>
      </c>
      <c r="D120" s="135">
        <v>124.8482806529054</v>
      </c>
      <c r="E120" s="135">
        <v>121.5574664910817</v>
      </c>
      <c r="F120" s="135">
        <v>141.76376287737631</v>
      </c>
      <c r="G120" s="135">
        <v>113.3633657272832</v>
      </c>
      <c r="H120" s="136">
        <v>84.884712493171165</v>
      </c>
      <c r="J120" s="133">
        <v>41153</v>
      </c>
      <c r="K120" s="140">
        <v>-6.3112927605422016</v>
      </c>
      <c r="L120" s="141">
        <v>0.10020481349664732</v>
      </c>
      <c r="M120" s="141">
        <v>-0.6611535280121732</v>
      </c>
      <c r="N120" s="141">
        <v>-3.2822382868732993</v>
      </c>
      <c r="O120" s="141">
        <v>-3.5280720376814836</v>
      </c>
      <c r="P120" s="142">
        <v>-0.82036205841278331</v>
      </c>
    </row>
    <row r="121" spans="1:16" ht="15" customHeight="1" x14ac:dyDescent="0.3">
      <c r="A121" s="133">
        <v>41183</v>
      </c>
      <c r="B121" s="134" t="str">
        <f>MONTH(Serie_dessazonalizada[[#This Row],[Período]])&amp;YEAR(Serie_dessazonalizada[[#This Row],[Período]])</f>
        <v>102012</v>
      </c>
      <c r="C121" s="146">
        <v>134.10449704200309</v>
      </c>
      <c r="D121" s="135">
        <v>125.7360651832864</v>
      </c>
      <c r="E121" s="135">
        <v>122.18767718957049</v>
      </c>
      <c r="F121" s="135">
        <v>145.99179193617411</v>
      </c>
      <c r="G121" s="135">
        <v>116.15439846613511</v>
      </c>
      <c r="H121" s="136">
        <v>85.95257104750857</v>
      </c>
      <c r="J121" s="133">
        <v>41183</v>
      </c>
      <c r="K121" s="140">
        <v>2.1309195289742182</v>
      </c>
      <c r="L121" s="141">
        <v>0.71109071405569069</v>
      </c>
      <c r="M121" s="141">
        <v>0.5184467204530232</v>
      </c>
      <c r="N121" s="141">
        <v>2.9824469758572847</v>
      </c>
      <c r="O121" s="141">
        <v>2.4620235302172153</v>
      </c>
      <c r="P121" s="142">
        <v>1.0678585543374055</v>
      </c>
    </row>
    <row r="122" spans="1:16" ht="15" customHeight="1" x14ac:dyDescent="0.3">
      <c r="A122" s="133">
        <v>41214</v>
      </c>
      <c r="B122" s="134" t="str">
        <f>MONTH(Serie_dessazonalizada[[#This Row],[Período]])&amp;YEAR(Serie_dessazonalizada[[#This Row],[Período]])</f>
        <v>112012</v>
      </c>
      <c r="C122" s="146">
        <v>138.73605172225379</v>
      </c>
      <c r="D122" s="135">
        <v>126.8813841837386</v>
      </c>
      <c r="E122" s="135">
        <v>121.0028484074161</v>
      </c>
      <c r="F122" s="135">
        <v>150.03270154348769</v>
      </c>
      <c r="G122" s="135">
        <v>118.295166426813</v>
      </c>
      <c r="H122" s="136">
        <v>84.920082159286054</v>
      </c>
      <c r="J122" s="133">
        <v>41214</v>
      </c>
      <c r="K122" s="140">
        <v>3.4536908026283748</v>
      </c>
      <c r="L122" s="141">
        <v>0.9108913968181398</v>
      </c>
      <c r="M122" s="141">
        <v>-0.96967943855432459</v>
      </c>
      <c r="N122" s="141">
        <v>2.7679019167599628</v>
      </c>
      <c r="O122" s="141">
        <v>1.8430365005093059</v>
      </c>
      <c r="P122" s="142">
        <v>-1.0324888882225167</v>
      </c>
    </row>
    <row r="123" spans="1:16" ht="15" customHeight="1" x14ac:dyDescent="0.3">
      <c r="A123" s="133">
        <v>41244</v>
      </c>
      <c r="B123" s="134" t="str">
        <f>MONTH(Serie_dessazonalizada[[#This Row],[Período]])&amp;YEAR(Serie_dessazonalizada[[#This Row],[Período]])</f>
        <v>122012</v>
      </c>
      <c r="C123" s="146">
        <v>136.11544929434839</v>
      </c>
      <c r="D123" s="135">
        <v>127.4764408461034</v>
      </c>
      <c r="E123" s="135">
        <v>123.4720352061701</v>
      </c>
      <c r="F123" s="135">
        <v>153.9035697955045</v>
      </c>
      <c r="G123" s="135">
        <v>120.8790278774682</v>
      </c>
      <c r="H123" s="136">
        <v>85.575230268725221</v>
      </c>
      <c r="J123" s="133">
        <v>41244</v>
      </c>
      <c r="K123" s="145">
        <v>-1.8889123593857051</v>
      </c>
      <c r="L123" s="135">
        <v>0.46898657844328673</v>
      </c>
      <c r="M123" s="135">
        <v>2.0406022099911794</v>
      </c>
      <c r="N123" s="135">
        <v>2.5800163645622392</v>
      </c>
      <c r="O123" s="135">
        <v>2.1842493896433148</v>
      </c>
      <c r="P123" s="143">
        <v>0.65514810943916757</v>
      </c>
    </row>
    <row r="124" spans="1:16" ht="15" customHeight="1" x14ac:dyDescent="0.3">
      <c r="A124" s="133">
        <v>41275</v>
      </c>
      <c r="B124" s="134" t="str">
        <f>MONTH(Serie_dessazonalizada[[#This Row],[Período]])&amp;YEAR(Serie_dessazonalizada[[#This Row],[Período]])</f>
        <v>12013</v>
      </c>
      <c r="C124" s="146">
        <v>140.56512768608241</v>
      </c>
      <c r="D124" s="135">
        <v>128.21476229734941</v>
      </c>
      <c r="E124" s="135">
        <v>125.2915233873439</v>
      </c>
      <c r="F124" s="135">
        <v>143.03022073131649</v>
      </c>
      <c r="G124" s="135">
        <v>111.5559508648128</v>
      </c>
      <c r="H124" s="136">
        <v>85.474786667945665</v>
      </c>
      <c r="J124" s="133">
        <v>41275</v>
      </c>
      <c r="K124" s="140">
        <v>3.2690472792045986</v>
      </c>
      <c r="L124" s="141">
        <v>0.5791826680644081</v>
      </c>
      <c r="M124" s="141">
        <v>1.4736034585772122</v>
      </c>
      <c r="N124" s="141">
        <v>-7.065040192788052</v>
      </c>
      <c r="O124" s="141">
        <v>-7.7127332808350797</v>
      </c>
      <c r="P124" s="142">
        <v>-0.10044360077955616</v>
      </c>
    </row>
    <row r="125" spans="1:16" ht="15" customHeight="1" x14ac:dyDescent="0.3">
      <c r="A125" s="133">
        <v>41306</v>
      </c>
      <c r="B125" s="134" t="str">
        <f>MONTH(Serie_dessazonalizada[[#This Row],[Período]])&amp;YEAR(Serie_dessazonalizada[[#This Row],[Período]])</f>
        <v>22013</v>
      </c>
      <c r="C125" s="146">
        <v>125.14247643091819</v>
      </c>
      <c r="D125" s="135">
        <v>127.10121030301531</v>
      </c>
      <c r="E125" s="135">
        <v>120.613658228372</v>
      </c>
      <c r="F125" s="135">
        <v>171.2571376910029</v>
      </c>
      <c r="G125" s="135">
        <v>136.0711404904896</v>
      </c>
      <c r="H125" s="136">
        <v>83.629236322801347</v>
      </c>
      <c r="J125" s="133">
        <v>41306</v>
      </c>
      <c r="K125" s="140">
        <v>-10.971890047727133</v>
      </c>
      <c r="L125" s="141">
        <v>-0.8685052909520723</v>
      </c>
      <c r="M125" s="141">
        <v>-3.733584709086891</v>
      </c>
      <c r="N125" s="141">
        <v>19.73493211110323</v>
      </c>
      <c r="O125" s="141">
        <v>21.975689719488937</v>
      </c>
      <c r="P125" s="142">
        <v>-1.8455503451443178</v>
      </c>
    </row>
    <row r="126" spans="1:16" ht="15" customHeight="1" x14ac:dyDescent="0.3">
      <c r="A126" s="133">
        <v>41334</v>
      </c>
      <c r="B126" s="134" t="str">
        <f>MONTH(Serie_dessazonalizada[[#This Row],[Período]])&amp;YEAR(Serie_dessazonalizada[[#This Row],[Período]])</f>
        <v>32013</v>
      </c>
      <c r="C126" s="146">
        <v>139.31409773507491</v>
      </c>
      <c r="D126" s="135">
        <v>127.8138887664779</v>
      </c>
      <c r="E126" s="135">
        <v>123.438558125272</v>
      </c>
      <c r="F126" s="135">
        <v>140.30114483535331</v>
      </c>
      <c r="G126" s="135">
        <v>110.2057438478647</v>
      </c>
      <c r="H126" s="136">
        <v>84.915968807950847</v>
      </c>
      <c r="J126" s="133">
        <v>41334</v>
      </c>
      <c r="K126" s="140">
        <v>11.324389374681912</v>
      </c>
      <c r="L126" s="141">
        <v>0.56071729117569824</v>
      </c>
      <c r="M126" s="141">
        <v>2.3421061415377005</v>
      </c>
      <c r="N126" s="141">
        <v>-18.075738782638709</v>
      </c>
      <c r="O126" s="141">
        <v>-19.008730689982499</v>
      </c>
      <c r="P126" s="142">
        <v>1.2867324851494999</v>
      </c>
    </row>
    <row r="127" spans="1:16" ht="15" customHeight="1" x14ac:dyDescent="0.3">
      <c r="A127" s="133">
        <v>41365</v>
      </c>
      <c r="B127" s="134" t="str">
        <f>MONTH(Serie_dessazonalizada[[#This Row],[Período]])&amp;YEAR(Serie_dessazonalizada[[#This Row],[Período]])</f>
        <v>42013</v>
      </c>
      <c r="C127" s="146">
        <v>141.74481647343271</v>
      </c>
      <c r="D127" s="135">
        <v>128.55778567864061</v>
      </c>
      <c r="E127" s="135">
        <v>128.64560050681689</v>
      </c>
      <c r="F127" s="135">
        <v>148.59790894423469</v>
      </c>
      <c r="G127" s="135">
        <v>115.6201217500146</v>
      </c>
      <c r="H127" s="136">
        <v>86.431583922820721</v>
      </c>
      <c r="J127" s="133">
        <v>41365</v>
      </c>
      <c r="K127" s="140">
        <v>1.7447758538982507</v>
      </c>
      <c r="L127" s="141">
        <v>0.58201570998426178</v>
      </c>
      <c r="M127" s="141">
        <v>4.2183272881885996</v>
      </c>
      <c r="N127" s="141">
        <v>5.9135398493132927</v>
      </c>
      <c r="O127" s="141">
        <v>4.9129725122351831</v>
      </c>
      <c r="P127" s="142">
        <v>1.515615114869874</v>
      </c>
    </row>
    <row r="128" spans="1:16" ht="15" customHeight="1" x14ac:dyDescent="0.3">
      <c r="A128" s="133">
        <v>41395</v>
      </c>
      <c r="B128" s="134" t="str">
        <f>MONTH(Serie_dessazonalizada[[#This Row],[Período]])&amp;YEAR(Serie_dessazonalizada[[#This Row],[Período]])</f>
        <v>52013</v>
      </c>
      <c r="C128" s="146">
        <v>135.19311976946719</v>
      </c>
      <c r="D128" s="135">
        <v>128.1625854119826</v>
      </c>
      <c r="E128" s="135">
        <v>125.02182299913029</v>
      </c>
      <c r="F128" s="135">
        <v>150.09076747204989</v>
      </c>
      <c r="G128" s="135">
        <v>117.1266497808944</v>
      </c>
      <c r="H128" s="136">
        <v>85.617240032750644</v>
      </c>
      <c r="J128" s="133">
        <v>41395</v>
      </c>
      <c r="K128" s="140">
        <v>-4.6221772809544017</v>
      </c>
      <c r="L128" s="141">
        <v>-0.30741060494453554</v>
      </c>
      <c r="M128" s="141">
        <v>-2.816868585797129</v>
      </c>
      <c r="N128" s="141">
        <v>1.0046295660697595</v>
      </c>
      <c r="O128" s="141">
        <v>1.3029981356853242</v>
      </c>
      <c r="P128" s="142">
        <v>-0.81434389007007724</v>
      </c>
    </row>
    <row r="129" spans="1:16" ht="15" customHeight="1" x14ac:dyDescent="0.3">
      <c r="A129" s="133">
        <v>41426</v>
      </c>
      <c r="B129" s="134" t="str">
        <f>MONTH(Serie_dessazonalizada[[#This Row],[Período]])&amp;YEAR(Serie_dessazonalizada[[#This Row],[Período]])</f>
        <v>62013</v>
      </c>
      <c r="C129" s="146">
        <v>136.0272019132459</v>
      </c>
      <c r="D129" s="135">
        <v>127.9278977101536</v>
      </c>
      <c r="E129" s="135">
        <v>125.8654768951309</v>
      </c>
      <c r="F129" s="135">
        <v>147.52508506036659</v>
      </c>
      <c r="G129" s="135">
        <v>115.06169524513091</v>
      </c>
      <c r="H129" s="136">
        <v>85.141560614295969</v>
      </c>
      <c r="J129" s="133">
        <v>41426</v>
      </c>
      <c r="K129" s="145">
        <v>0.616956059007294</v>
      </c>
      <c r="L129" s="135">
        <v>-0.1831171718911507</v>
      </c>
      <c r="M129" s="135">
        <v>0.67480530659553095</v>
      </c>
      <c r="N129" s="135">
        <v>-1.7094205425800644</v>
      </c>
      <c r="O129" s="135">
        <v>-1.7630099892947884</v>
      </c>
      <c r="P129" s="143">
        <v>-0.47567941845467487</v>
      </c>
    </row>
    <row r="130" spans="1:16" ht="15" customHeight="1" x14ac:dyDescent="0.3">
      <c r="A130" s="133">
        <v>41456</v>
      </c>
      <c r="B130" s="134" t="str">
        <f>MONTH(Serie_dessazonalizada[[#This Row],[Período]])&amp;YEAR(Serie_dessazonalizada[[#This Row],[Período]])</f>
        <v>72013</v>
      </c>
      <c r="C130" s="146">
        <v>135.2727952399359</v>
      </c>
      <c r="D130" s="135">
        <v>127.7970382082612</v>
      </c>
      <c r="E130" s="135">
        <v>122.71635431976981</v>
      </c>
      <c r="F130" s="135">
        <v>146.90445030471679</v>
      </c>
      <c r="G130" s="135">
        <v>115.00308005166001</v>
      </c>
      <c r="H130" s="136">
        <v>84.507722432557927</v>
      </c>
      <c r="J130" s="133">
        <v>41456</v>
      </c>
      <c r="K130" s="140">
        <v>-0.55459986142414297</v>
      </c>
      <c r="L130" s="141">
        <v>-0.10229160662742297</v>
      </c>
      <c r="M130" s="141">
        <v>-2.5019748488975169</v>
      </c>
      <c r="N130" s="141">
        <v>-0.42069777854785995</v>
      </c>
      <c r="O130" s="141">
        <v>-5.0942403852145414E-2</v>
      </c>
      <c r="P130" s="142">
        <v>-0.63383818173804229</v>
      </c>
    </row>
    <row r="131" spans="1:16" x14ac:dyDescent="0.3">
      <c r="A131" s="133">
        <v>41487</v>
      </c>
      <c r="B131" s="134" t="str">
        <f>MONTH(Serie_dessazonalizada[[#This Row],[Período]])&amp;YEAR(Serie_dessazonalizada[[#This Row],[Período]])</f>
        <v>82013</v>
      </c>
      <c r="C131" s="146">
        <v>131.50408866980121</v>
      </c>
      <c r="D131" s="135">
        <v>127.73359898627891</v>
      </c>
      <c r="E131" s="135">
        <v>125.2102423399281</v>
      </c>
      <c r="F131" s="135">
        <v>146.25615514068369</v>
      </c>
      <c r="G131" s="135">
        <v>114.5497726029913</v>
      </c>
      <c r="H131" s="136">
        <v>84.778185835717039</v>
      </c>
      <c r="J131" s="133">
        <v>41487</v>
      </c>
      <c r="K131" s="140">
        <v>-2.7860048012241272</v>
      </c>
      <c r="L131" s="141">
        <v>-4.9640604251649928E-2</v>
      </c>
      <c r="M131" s="141">
        <v>2.0322377029387724</v>
      </c>
      <c r="N131" s="141">
        <v>-0.44130396505236819</v>
      </c>
      <c r="O131" s="141">
        <v>-0.39416983307323744</v>
      </c>
      <c r="P131" s="142">
        <v>0.27046340315911266</v>
      </c>
    </row>
    <row r="132" spans="1:16" ht="15" customHeight="1" x14ac:dyDescent="0.3">
      <c r="A132" s="133">
        <v>41518</v>
      </c>
      <c r="B132" s="134" t="str">
        <f>MONTH(Serie_dessazonalizada[[#This Row],[Período]])&amp;YEAR(Serie_dessazonalizada[[#This Row],[Período]])</f>
        <v>92013</v>
      </c>
      <c r="C132" s="146">
        <v>132.95215247504879</v>
      </c>
      <c r="D132" s="135">
        <v>127.3023468401438</v>
      </c>
      <c r="E132" s="135">
        <v>123.297899947093</v>
      </c>
      <c r="F132" s="135">
        <v>147.30611936380751</v>
      </c>
      <c r="G132" s="135">
        <v>115.3907562113624</v>
      </c>
      <c r="H132" s="136">
        <v>84.037672573763118</v>
      </c>
      <c r="J132" s="133">
        <v>41518</v>
      </c>
      <c r="K132" s="140">
        <v>1.1011549677999639</v>
      </c>
      <c r="L132" s="141">
        <v>-0.33761841015802985</v>
      </c>
      <c r="M132" s="141">
        <v>-1.527305080716449</v>
      </c>
      <c r="N132" s="141">
        <v>0.71789404152862002</v>
      </c>
      <c r="O132" s="141">
        <v>0.7341643630195589</v>
      </c>
      <c r="P132" s="142">
        <v>-0.74051326195392164</v>
      </c>
    </row>
    <row r="133" spans="1:16" ht="15" customHeight="1" x14ac:dyDescent="0.3">
      <c r="A133" s="133">
        <v>41548</v>
      </c>
      <c r="B133" s="134" t="str">
        <f>MONTH(Serie_dessazonalizada[[#This Row],[Período]])&amp;YEAR(Serie_dessazonalizada[[#This Row],[Período]])</f>
        <v>102013</v>
      </c>
      <c r="C133" s="146">
        <v>126.0656063316785</v>
      </c>
      <c r="D133" s="135">
        <v>127.4494859280628</v>
      </c>
      <c r="E133" s="135">
        <v>125.44428675135001</v>
      </c>
      <c r="F133" s="135">
        <v>151.60819937623131</v>
      </c>
      <c r="G133" s="135">
        <v>118.7574814326866</v>
      </c>
      <c r="H133" s="136">
        <v>84.287329701923809</v>
      </c>
      <c r="J133" s="133">
        <v>41548</v>
      </c>
      <c r="K133" s="140">
        <v>-5.1797176767504371</v>
      </c>
      <c r="L133" s="141">
        <v>0.11558238443456718</v>
      </c>
      <c r="M133" s="141">
        <v>1.740813756907472</v>
      </c>
      <c r="N133" s="141">
        <v>2.9205032560791251</v>
      </c>
      <c r="O133" s="141">
        <v>2.9176732451231517</v>
      </c>
      <c r="P133" s="142">
        <v>0.24965712816069185</v>
      </c>
    </row>
    <row r="134" spans="1:16" ht="15" customHeight="1" x14ac:dyDescent="0.3">
      <c r="A134" s="133">
        <v>41579</v>
      </c>
      <c r="B134" s="134" t="str">
        <f>MONTH(Serie_dessazonalizada[[#This Row],[Período]])&amp;YEAR(Serie_dessazonalizada[[#This Row],[Período]])</f>
        <v>112013</v>
      </c>
      <c r="C134" s="146">
        <v>130.00586036403769</v>
      </c>
      <c r="D134" s="135">
        <v>126.51754619919851</v>
      </c>
      <c r="E134" s="135">
        <v>122.1354655632859</v>
      </c>
      <c r="F134" s="135">
        <v>146.8940765004142</v>
      </c>
      <c r="G134" s="135">
        <v>116.1148789027698</v>
      </c>
      <c r="H134" s="136">
        <v>86.371194653631832</v>
      </c>
      <c r="J134" s="133">
        <v>41579</v>
      </c>
      <c r="K134" s="140">
        <v>3.1255583081022014</v>
      </c>
      <c r="L134" s="141">
        <v>-0.73122282297028207</v>
      </c>
      <c r="M134" s="141">
        <v>-2.6376818536365048</v>
      </c>
      <c r="N134" s="141">
        <v>-3.1094115590137252</v>
      </c>
      <c r="O134" s="141">
        <v>-2.2252093072676558</v>
      </c>
      <c r="P134" s="142">
        <v>2.0838649517080228</v>
      </c>
    </row>
    <row r="135" spans="1:16" ht="15" customHeight="1" x14ac:dyDescent="0.3">
      <c r="A135" s="133">
        <v>41609</v>
      </c>
      <c r="B135" s="134" t="str">
        <f>MONTH(Serie_dessazonalizada[[#This Row],[Período]])&amp;YEAR(Serie_dessazonalizada[[#This Row],[Período]])</f>
        <v>122013</v>
      </c>
      <c r="C135" s="146">
        <v>130.85103628793141</v>
      </c>
      <c r="D135" s="135">
        <v>126.3184128488533</v>
      </c>
      <c r="E135" s="135">
        <v>118.861709516838</v>
      </c>
      <c r="F135" s="135">
        <v>146.2663196008985</v>
      </c>
      <c r="G135" s="135">
        <v>115.440696616861</v>
      </c>
      <c r="H135" s="136">
        <v>87.276238912062084</v>
      </c>
      <c r="J135" s="133">
        <v>41609</v>
      </c>
      <c r="K135" s="145">
        <v>0.6501060194725754</v>
      </c>
      <c r="L135" s="135">
        <v>-0.15739583664678156</v>
      </c>
      <c r="M135" s="135">
        <v>-2.6804303167383972</v>
      </c>
      <c r="N135" s="135">
        <v>-0.42735344710372475</v>
      </c>
      <c r="O135" s="135">
        <v>-0.5806166206084008</v>
      </c>
      <c r="P135" s="143">
        <v>0.9050442584302516</v>
      </c>
    </row>
    <row r="136" spans="1:16" ht="15" customHeight="1" x14ac:dyDescent="0.3">
      <c r="A136" s="133">
        <v>41640</v>
      </c>
      <c r="B136" s="134" t="str">
        <f>MONTH(Serie_dessazonalizada[[#This Row],[Período]])&amp;YEAR(Serie_dessazonalizada[[#This Row],[Período]])</f>
        <v>12014</v>
      </c>
      <c r="C136" s="146">
        <v>133.56071571644679</v>
      </c>
      <c r="D136" s="135">
        <v>126.2072848009437</v>
      </c>
      <c r="E136" s="135">
        <v>122.86683397207091</v>
      </c>
      <c r="F136" s="135">
        <v>152.09421830377059</v>
      </c>
      <c r="G136" s="135">
        <v>120.4302202624155</v>
      </c>
      <c r="H136" s="136">
        <v>86.044683328139726</v>
      </c>
      <c r="J136" s="133">
        <v>41640</v>
      </c>
      <c r="K136" s="140">
        <v>2.0708123568489492</v>
      </c>
      <c r="L136" s="141">
        <v>-8.7974544172410574E-2</v>
      </c>
      <c r="M136" s="141">
        <v>3.3695665925665779</v>
      </c>
      <c r="N136" s="141">
        <v>3.9844433898207487</v>
      </c>
      <c r="O136" s="141">
        <v>4.3221530983257601</v>
      </c>
      <c r="P136" s="142">
        <v>-1.2315555839223578</v>
      </c>
    </row>
    <row r="137" spans="1:16" ht="15" customHeight="1" x14ac:dyDescent="0.3">
      <c r="A137" s="133">
        <v>41671</v>
      </c>
      <c r="B137" s="134" t="str">
        <f>MONTH(Serie_dessazonalizada[[#This Row],[Período]])&amp;YEAR(Serie_dessazonalizada[[#This Row],[Período]])</f>
        <v>22014</v>
      </c>
      <c r="C137" s="146">
        <v>139.04361591710361</v>
      </c>
      <c r="D137" s="135">
        <v>127.2407084415678</v>
      </c>
      <c r="E137" s="135">
        <v>129.24549759436701</v>
      </c>
      <c r="F137" s="135">
        <v>185.4103598933691</v>
      </c>
      <c r="G137" s="135">
        <v>146.85742589209431</v>
      </c>
      <c r="H137" s="136">
        <v>85.713791550947292</v>
      </c>
      <c r="J137" s="133">
        <v>41671</v>
      </c>
      <c r="K137" s="140">
        <v>4.105174318096025</v>
      </c>
      <c r="L137" s="141">
        <v>0.81883042033115683</v>
      </c>
      <c r="M137" s="141">
        <v>5.1915259928859632</v>
      </c>
      <c r="N137" s="141">
        <v>21.904936269870404</v>
      </c>
      <c r="O137" s="141">
        <v>21.943998418415539</v>
      </c>
      <c r="P137" s="142">
        <v>-0.33089177719243423</v>
      </c>
    </row>
    <row r="138" spans="1:16" ht="15" customHeight="1" x14ac:dyDescent="0.3">
      <c r="A138" s="133">
        <v>41699</v>
      </c>
      <c r="B138" s="134" t="str">
        <f>MONTH(Serie_dessazonalizada[[#This Row],[Período]])&amp;YEAR(Serie_dessazonalizada[[#This Row],[Período]])</f>
        <v>32014</v>
      </c>
      <c r="C138" s="146">
        <v>126.6358736104284</v>
      </c>
      <c r="D138" s="135">
        <v>127.7569881272838</v>
      </c>
      <c r="E138" s="135">
        <v>120.1057401735178</v>
      </c>
      <c r="F138" s="135">
        <v>151.19044577989689</v>
      </c>
      <c r="G138" s="135">
        <v>118.88260402335101</v>
      </c>
      <c r="H138" s="136">
        <v>86.590459628983197</v>
      </c>
      <c r="J138" s="133">
        <v>41699</v>
      </c>
      <c r="K138" s="140">
        <v>-8.9236332246081496</v>
      </c>
      <c r="L138" s="141">
        <v>0.40575040176948496</v>
      </c>
      <c r="M138" s="141">
        <v>-7.0716253880920892</v>
      </c>
      <c r="N138" s="141">
        <v>-18.456311790318697</v>
      </c>
      <c r="O138" s="141">
        <v>-19.048966505308506</v>
      </c>
      <c r="P138" s="142">
        <v>0.8766680780359053</v>
      </c>
    </row>
    <row r="139" spans="1:16" ht="15" customHeight="1" x14ac:dyDescent="0.3">
      <c r="A139" s="133">
        <v>41730</v>
      </c>
      <c r="B139" s="134" t="str">
        <f>MONTH(Serie_dessazonalizada[[#This Row],[Período]])&amp;YEAR(Serie_dessazonalizada[[#This Row],[Período]])</f>
        <v>42014</v>
      </c>
      <c r="C139" s="146">
        <v>125.2332443358731</v>
      </c>
      <c r="D139" s="135">
        <v>127.8485877097572</v>
      </c>
      <c r="E139" s="135">
        <v>121.11315655598619</v>
      </c>
      <c r="F139" s="135">
        <v>149.60310179232539</v>
      </c>
      <c r="G139" s="135">
        <v>117.2574965151767</v>
      </c>
      <c r="H139" s="136">
        <v>85.325775331201015</v>
      </c>
      <c r="J139" s="133">
        <v>41730</v>
      </c>
      <c r="K139" s="140">
        <v>-1.107608163915887</v>
      </c>
      <c r="L139" s="141">
        <v>7.1698295190030861E-2</v>
      </c>
      <c r="M139" s="141">
        <v>0.83877455066924278</v>
      </c>
      <c r="N139" s="141">
        <v>-1.0498970218543815</v>
      </c>
      <c r="O139" s="141">
        <v>-1.3669851207625843</v>
      </c>
      <c r="P139" s="142">
        <v>-1.2646842977821819</v>
      </c>
    </row>
    <row r="140" spans="1:16" ht="15" customHeight="1" x14ac:dyDescent="0.3">
      <c r="A140" s="133">
        <v>41760</v>
      </c>
      <c r="B140" s="134" t="str">
        <f>MONTH(Serie_dessazonalizada[[#This Row],[Período]])&amp;YEAR(Serie_dessazonalizada[[#This Row],[Período]])</f>
        <v>52014</v>
      </c>
      <c r="C140" s="146">
        <v>125.34443479931809</v>
      </c>
      <c r="D140" s="135">
        <v>127.6666653418598</v>
      </c>
      <c r="E140" s="135">
        <v>120.7626642422394</v>
      </c>
      <c r="F140" s="135">
        <v>149.91652834292509</v>
      </c>
      <c r="G140" s="135">
        <v>117.8859352754652</v>
      </c>
      <c r="H140" s="136">
        <v>85.7178158873309</v>
      </c>
      <c r="J140" s="133">
        <v>41760</v>
      </c>
      <c r="K140" s="140">
        <v>8.8786698799232469E-2</v>
      </c>
      <c r="L140" s="141">
        <v>-0.14229517209091216</v>
      </c>
      <c r="M140" s="141">
        <v>-0.28939243572995188</v>
      </c>
      <c r="N140" s="141">
        <v>0.20950538247180878</v>
      </c>
      <c r="O140" s="141">
        <v>0.53594761867286167</v>
      </c>
      <c r="P140" s="142">
        <v>0.39204055612988498</v>
      </c>
    </row>
    <row r="141" spans="1:16" ht="15" customHeight="1" x14ac:dyDescent="0.3">
      <c r="A141" s="133">
        <v>41791</v>
      </c>
      <c r="B141" s="134" t="str">
        <f>MONTH(Serie_dessazonalizada[[#This Row],[Período]])&amp;YEAR(Serie_dessazonalizada[[#This Row],[Período]])</f>
        <v>62014</v>
      </c>
      <c r="C141" s="146">
        <v>118.29562984341869</v>
      </c>
      <c r="D141" s="135">
        <v>127.5294467591534</v>
      </c>
      <c r="E141" s="135">
        <v>119.0068663298098</v>
      </c>
      <c r="F141" s="135">
        <v>146.895764192993</v>
      </c>
      <c r="G141" s="135">
        <v>115.1633002224774</v>
      </c>
      <c r="H141" s="136">
        <v>84.32900623346616</v>
      </c>
      <c r="J141" s="133">
        <v>41791</v>
      </c>
      <c r="K141" s="145">
        <v>-5.6235483986064825</v>
      </c>
      <c r="L141" s="135">
        <v>-0.10748191968432667</v>
      </c>
      <c r="M141" s="135">
        <v>-1.45392445872809</v>
      </c>
      <c r="N141" s="135">
        <v>-2.0149640492089533</v>
      </c>
      <c r="O141" s="135">
        <v>-2.3095503688593468</v>
      </c>
      <c r="P141" s="143">
        <v>-1.3888096538647403</v>
      </c>
    </row>
    <row r="142" spans="1:16" ht="15" customHeight="1" x14ac:dyDescent="0.3">
      <c r="A142" s="133">
        <v>41821</v>
      </c>
      <c r="B142" s="134" t="str">
        <f>MONTH(Serie_dessazonalizada[[#This Row],[Período]])&amp;YEAR(Serie_dessazonalizada[[#This Row],[Período]])</f>
        <v>72014</v>
      </c>
      <c r="C142" s="146">
        <v>117.77740829891221</v>
      </c>
      <c r="D142" s="135">
        <v>127.3542206155149</v>
      </c>
      <c r="E142" s="135">
        <v>120.795622994914</v>
      </c>
      <c r="F142" s="135">
        <v>148.1078431098407</v>
      </c>
      <c r="G142" s="135">
        <v>116.4489171063815</v>
      </c>
      <c r="H142" s="136">
        <v>85.696988913526724</v>
      </c>
      <c r="J142" s="133">
        <v>41821</v>
      </c>
      <c r="K142" s="140">
        <v>-0.43807327894735354</v>
      </c>
      <c r="L142" s="141">
        <v>-0.13740053618316206</v>
      </c>
      <c r="M142" s="141">
        <v>1.5030701339088532</v>
      </c>
      <c r="N142" s="141">
        <v>0.82512856889138164</v>
      </c>
      <c r="O142" s="141">
        <v>1.1163425166007641</v>
      </c>
      <c r="P142" s="142">
        <v>1.3679826800605639</v>
      </c>
    </row>
    <row r="143" spans="1:16" x14ac:dyDescent="0.3">
      <c r="A143" s="133">
        <v>41852</v>
      </c>
      <c r="B143" s="134" t="str">
        <f>MONTH(Serie_dessazonalizada[[#This Row],[Período]])&amp;YEAR(Serie_dessazonalizada[[#This Row],[Período]])</f>
        <v>82014</v>
      </c>
      <c r="C143" s="146">
        <v>117.9235639034457</v>
      </c>
      <c r="D143" s="135">
        <v>126.89811419924121</v>
      </c>
      <c r="E143" s="135">
        <v>117.65065662615589</v>
      </c>
      <c r="F143" s="135">
        <v>149.52858551517309</v>
      </c>
      <c r="G143" s="135">
        <v>117.9253827749271</v>
      </c>
      <c r="H143" s="136">
        <v>85.114588226409538</v>
      </c>
      <c r="J143" s="133">
        <v>41852</v>
      </c>
      <c r="K143" s="140">
        <v>0.1240947705034872</v>
      </c>
      <c r="L143" s="141">
        <v>-0.35814000829284903</v>
      </c>
      <c r="M143" s="141">
        <v>-2.6035433162098278</v>
      </c>
      <c r="N143" s="141">
        <v>0.95926209949511609</v>
      </c>
      <c r="O143" s="141">
        <v>1.2679084574026398</v>
      </c>
      <c r="P143" s="142">
        <v>-0.58240068711718607</v>
      </c>
    </row>
    <row r="144" spans="1:16" ht="15" customHeight="1" x14ac:dyDescent="0.3">
      <c r="A144" s="133">
        <v>41883</v>
      </c>
      <c r="B144" s="134" t="str">
        <f>MONTH(Serie_dessazonalizada[[#This Row],[Período]])&amp;YEAR(Serie_dessazonalizada[[#This Row],[Período]])</f>
        <v>92014</v>
      </c>
      <c r="C144" s="146">
        <v>123.9085373612639</v>
      </c>
      <c r="D144" s="135">
        <v>124.43939026246581</v>
      </c>
      <c r="E144" s="135">
        <v>120.0577250705084</v>
      </c>
      <c r="F144" s="135">
        <v>152.69221482222491</v>
      </c>
      <c r="G144" s="135">
        <v>122.34892751000019</v>
      </c>
      <c r="H144" s="136">
        <v>85.253303744110042</v>
      </c>
      <c r="J144" s="133">
        <v>41883</v>
      </c>
      <c r="K144" s="140">
        <v>5.0752989985263834</v>
      </c>
      <c r="L144" s="141">
        <v>-1.9375575061068178</v>
      </c>
      <c r="M144" s="141">
        <v>2.04594560997747</v>
      </c>
      <c r="N144" s="141">
        <v>2.1157354603149097</v>
      </c>
      <c r="O144" s="141">
        <v>3.751138754847962</v>
      </c>
      <c r="P144" s="142">
        <v>0.13871551770050417</v>
      </c>
    </row>
    <row r="145" spans="1:16" ht="15" customHeight="1" x14ac:dyDescent="0.3">
      <c r="A145" s="133">
        <v>41913</v>
      </c>
      <c r="B145" s="134" t="str">
        <f>MONTH(Serie_dessazonalizada[[#This Row],[Período]])&amp;YEAR(Serie_dessazonalizada[[#This Row],[Período]])</f>
        <v>102014</v>
      </c>
      <c r="C145" s="146">
        <v>129.68356669752171</v>
      </c>
      <c r="D145" s="135">
        <v>123.90026021511881</v>
      </c>
      <c r="E145" s="135">
        <v>119.5024698921456</v>
      </c>
      <c r="F145" s="135">
        <v>146.19438019932079</v>
      </c>
      <c r="G145" s="135">
        <v>117.6690973901796</v>
      </c>
      <c r="H145" s="136">
        <v>85.223905536437456</v>
      </c>
      <c r="J145" s="133">
        <v>41913</v>
      </c>
      <c r="K145" s="140">
        <v>4.6607194784491073</v>
      </c>
      <c r="L145" s="141">
        <v>-0.4332470982137373</v>
      </c>
      <c r="M145" s="141">
        <v>-0.46249017132109127</v>
      </c>
      <c r="N145" s="141">
        <v>-4.2555114093206132</v>
      </c>
      <c r="O145" s="141">
        <v>-3.8249866305024107</v>
      </c>
      <c r="P145" s="142">
        <v>-2.9398207672585386E-2</v>
      </c>
    </row>
    <row r="146" spans="1:16" ht="15" customHeight="1" x14ac:dyDescent="0.3">
      <c r="A146" s="133">
        <v>41944</v>
      </c>
      <c r="B146" s="134" t="str">
        <f>MONTH(Serie_dessazonalizada[[#This Row],[Período]])&amp;YEAR(Serie_dessazonalizada[[#This Row],[Período]])</f>
        <v>112014</v>
      </c>
      <c r="C146" s="146">
        <v>130.1935973537463</v>
      </c>
      <c r="D146" s="135">
        <v>123.9738352185059</v>
      </c>
      <c r="E146" s="135">
        <v>118.2498808692078</v>
      </c>
      <c r="F146" s="135">
        <v>150.80489481680479</v>
      </c>
      <c r="G146" s="135">
        <v>121.5521912158987</v>
      </c>
      <c r="H146" s="136">
        <v>84.173672155835533</v>
      </c>
      <c r="J146" s="133">
        <v>41944</v>
      </c>
      <c r="K146" s="140">
        <v>0.39328857866332345</v>
      </c>
      <c r="L146" s="141">
        <v>5.9382444604513848E-2</v>
      </c>
      <c r="M146" s="141">
        <v>-1.0481699868365024</v>
      </c>
      <c r="N146" s="141">
        <v>3.1536879948449759</v>
      </c>
      <c r="O146" s="141">
        <v>3.3000115678997086</v>
      </c>
      <c r="P146" s="142">
        <v>-1.0502333806019237</v>
      </c>
    </row>
    <row r="147" spans="1:16" ht="15" customHeight="1" x14ac:dyDescent="0.3">
      <c r="A147" s="133">
        <v>41974</v>
      </c>
      <c r="B147" s="134" t="str">
        <f>MONTH(Serie_dessazonalizada[[#This Row],[Período]])&amp;YEAR(Serie_dessazonalizada[[#This Row],[Período]])</f>
        <v>122014</v>
      </c>
      <c r="C147" s="146">
        <v>120.2035718802982</v>
      </c>
      <c r="D147" s="135">
        <v>124.1687235538662</v>
      </c>
      <c r="E147" s="135">
        <v>109.4528359196164</v>
      </c>
      <c r="F147" s="135">
        <v>142.17984419935331</v>
      </c>
      <c r="G147" s="135">
        <v>113.71651210089141</v>
      </c>
      <c r="H147" s="136">
        <v>85.012340962638604</v>
      </c>
      <c r="J147" s="133">
        <v>41974</v>
      </c>
      <c r="K147" s="145">
        <v>-7.6732079583794048</v>
      </c>
      <c r="L147" s="135">
        <v>0.15720118282765863</v>
      </c>
      <c r="M147" s="141">
        <v>-7.4393689743514493</v>
      </c>
      <c r="N147" s="135">
        <v>-5.7193439429993589</v>
      </c>
      <c r="O147" s="135">
        <v>-6.4463495364634849</v>
      </c>
      <c r="P147" s="143">
        <v>0.83866880680307077</v>
      </c>
    </row>
    <row r="148" spans="1:16" ht="15" customHeight="1" x14ac:dyDescent="0.3">
      <c r="A148" s="133">
        <v>42005</v>
      </c>
      <c r="B148" s="134" t="str">
        <f>MONTH(Serie_dessazonalizada[[#This Row],[Período]])&amp;YEAR(Serie_dessazonalizada[[#This Row],[Período]])</f>
        <v>12015</v>
      </c>
      <c r="C148" s="146">
        <v>120.4689474635242</v>
      </c>
      <c r="D148" s="135">
        <v>123.7584310365239</v>
      </c>
      <c r="E148" s="135">
        <v>113.3208848822906</v>
      </c>
      <c r="F148" s="135">
        <v>147.62231732995991</v>
      </c>
      <c r="G148" s="135">
        <v>119.25659150251531</v>
      </c>
      <c r="H148" s="136">
        <v>84.846366524829648</v>
      </c>
      <c r="J148" s="133">
        <v>42005</v>
      </c>
      <c r="K148" s="140">
        <v>0.22077179494322433</v>
      </c>
      <c r="L148" s="141">
        <v>-0.33043145294499865</v>
      </c>
      <c r="M148" s="141">
        <v>3.5339869727221505</v>
      </c>
      <c r="N148" s="141">
        <v>3.8278795150285831</v>
      </c>
      <c r="O148" s="141">
        <v>4.8718337374862832</v>
      </c>
      <c r="P148" s="142">
        <v>-0.1659744378089556</v>
      </c>
    </row>
    <row r="149" spans="1:16" ht="15" customHeight="1" x14ac:dyDescent="0.3">
      <c r="A149" s="133">
        <v>42036</v>
      </c>
      <c r="B149" s="134" t="str">
        <f>MONTH(Serie_dessazonalizada[[#This Row],[Período]])&amp;YEAR(Serie_dessazonalizada[[#This Row],[Período]])</f>
        <v>22015</v>
      </c>
      <c r="C149" s="146">
        <v>111.48502146347241</v>
      </c>
      <c r="D149" s="135">
        <v>123.8478779605296</v>
      </c>
      <c r="E149" s="135">
        <v>111.58313632986869</v>
      </c>
      <c r="F149" s="135">
        <v>145.24917050618251</v>
      </c>
      <c r="G149" s="135">
        <v>117.892991590671</v>
      </c>
      <c r="H149" s="136">
        <v>84.377451980088168</v>
      </c>
      <c r="J149" s="133">
        <v>42036</v>
      </c>
      <c r="K149" s="140">
        <v>-7.4574620175642892</v>
      </c>
      <c r="L149" s="141">
        <v>7.2275418536375438E-2</v>
      </c>
      <c r="M149" s="141">
        <v>-1.5334759821430541</v>
      </c>
      <c r="N149" s="141">
        <v>-1.6075799829595103</v>
      </c>
      <c r="O149" s="141">
        <v>-1.1434168079636449</v>
      </c>
      <c r="P149" s="142">
        <v>-0.4689145447414802</v>
      </c>
    </row>
    <row r="150" spans="1:16" ht="15" customHeight="1" x14ac:dyDescent="0.3">
      <c r="A150" s="133">
        <v>42064</v>
      </c>
      <c r="B150" s="134" t="str">
        <f>MONTH(Serie_dessazonalizada[[#This Row],[Período]])&amp;YEAR(Serie_dessazonalizada[[#This Row],[Período]])</f>
        <v>32015</v>
      </c>
      <c r="C150" s="146">
        <v>113.2924202855995</v>
      </c>
      <c r="D150" s="135">
        <v>123.11344381942359</v>
      </c>
      <c r="E150" s="135">
        <v>111.9751373469048</v>
      </c>
      <c r="F150" s="135">
        <v>145.53468934801319</v>
      </c>
      <c r="G150" s="135">
        <v>119.0080256085045</v>
      </c>
      <c r="H150" s="136">
        <v>84.192769202304007</v>
      </c>
      <c r="J150" s="133">
        <v>42064</v>
      </c>
      <c r="K150" s="140">
        <v>1.6212032777150109</v>
      </c>
      <c r="L150" s="141">
        <v>-0.59301310058786127</v>
      </c>
      <c r="M150" s="141">
        <v>0.35130847718534408</v>
      </c>
      <c r="N150" s="141">
        <v>0.19657175379086003</v>
      </c>
      <c r="O150" s="141">
        <v>0.94580178413398419</v>
      </c>
      <c r="P150" s="142">
        <v>-0.18468277778416109</v>
      </c>
    </row>
    <row r="151" spans="1:16" ht="15" customHeight="1" x14ac:dyDescent="0.3">
      <c r="A151" s="133">
        <v>42095</v>
      </c>
      <c r="B151" s="134" t="str">
        <f>MONTH(Serie_dessazonalizada[[#This Row],[Período]])&amp;YEAR(Serie_dessazonalizada[[#This Row],[Período]])</f>
        <v>42015</v>
      </c>
      <c r="C151" s="146">
        <v>102.8579155084995</v>
      </c>
      <c r="D151" s="135">
        <v>120.63197743045041</v>
      </c>
      <c r="E151" s="135">
        <v>108.8067333198175</v>
      </c>
      <c r="F151" s="135">
        <v>142.39503084779139</v>
      </c>
      <c r="G151" s="135">
        <v>118.3121657347677</v>
      </c>
      <c r="H151" s="136">
        <v>83.356606014551559</v>
      </c>
      <c r="J151" s="133">
        <v>42095</v>
      </c>
      <c r="K151" s="140">
        <v>-9.2102408535324791</v>
      </c>
      <c r="L151" s="141">
        <v>-2.0155933519436551</v>
      </c>
      <c r="M151" s="141">
        <v>-2.8295602953997054</v>
      </c>
      <c r="N151" s="141">
        <v>-2.1573265551239253</v>
      </c>
      <c r="O151" s="141">
        <v>-0.58471676189800292</v>
      </c>
      <c r="P151" s="142">
        <v>-0.83616318775244736</v>
      </c>
    </row>
    <row r="152" spans="1:16" ht="15" customHeight="1" x14ac:dyDescent="0.3">
      <c r="A152" s="133">
        <v>42125</v>
      </c>
      <c r="B152" s="134" t="str">
        <f>MONTH(Serie_dessazonalizada[[#This Row],[Período]])&amp;YEAR(Serie_dessazonalizada[[#This Row],[Período]])</f>
        <v>52015</v>
      </c>
      <c r="C152" s="146">
        <v>105.3464882162141</v>
      </c>
      <c r="D152" s="135">
        <v>119.5851138039263</v>
      </c>
      <c r="E152" s="135">
        <v>110.4963228973979</v>
      </c>
      <c r="F152" s="135">
        <v>143.18168025422679</v>
      </c>
      <c r="G152" s="135">
        <v>120.40936984834789</v>
      </c>
      <c r="H152" s="136">
        <v>83.25583113636462</v>
      </c>
      <c r="J152" s="133">
        <v>42125</v>
      </c>
      <c r="K152" s="140">
        <v>2.4194275135868923</v>
      </c>
      <c r="L152" s="141">
        <v>-0.86781602094491306</v>
      </c>
      <c r="M152" s="141">
        <v>1.5528354965075248</v>
      </c>
      <c r="N152" s="141">
        <v>0.55244161383430945</v>
      </c>
      <c r="O152" s="141">
        <v>1.7726022514723498</v>
      </c>
      <c r="P152" s="142">
        <v>-0.10077487818693953</v>
      </c>
    </row>
    <row r="153" spans="1:16" ht="15" customHeight="1" x14ac:dyDescent="0.3">
      <c r="A153" s="133">
        <v>42156</v>
      </c>
      <c r="B153" s="134" t="str">
        <f>MONTH(Serie_dessazonalizada[[#This Row],[Período]])&amp;YEAR(Serie_dessazonalizada[[#This Row],[Período]])</f>
        <v>62015</v>
      </c>
      <c r="C153" s="146">
        <v>99.460199803609214</v>
      </c>
      <c r="D153" s="135">
        <v>117.4248334094158</v>
      </c>
      <c r="E153" s="135">
        <v>108.1239484643822</v>
      </c>
      <c r="F153" s="135">
        <v>140.22652666996089</v>
      </c>
      <c r="G153" s="135">
        <v>119.63735302729521</v>
      </c>
      <c r="H153" s="136">
        <v>82.186482720315482</v>
      </c>
      <c r="J153" s="133">
        <v>42156</v>
      </c>
      <c r="K153" s="145">
        <v>-5.5875506742320749</v>
      </c>
      <c r="L153" s="135">
        <v>-1.8064793566635216</v>
      </c>
      <c r="M153" s="135">
        <v>-2.1470166344074557</v>
      </c>
      <c r="N153" s="135">
        <v>-2.0639187771919327</v>
      </c>
      <c r="O153" s="135">
        <v>-0.64116008747908959</v>
      </c>
      <c r="P153" s="143">
        <v>-1.069348416049138</v>
      </c>
    </row>
    <row r="154" spans="1:16" ht="15" customHeight="1" x14ac:dyDescent="0.3">
      <c r="A154" s="133">
        <v>42186</v>
      </c>
      <c r="B154" s="134" t="str">
        <f>MONTH(Serie_dessazonalizada[[#This Row],[Período]])&amp;YEAR(Serie_dessazonalizada[[#This Row],[Período]])</f>
        <v>72015</v>
      </c>
      <c r="C154" s="146">
        <v>103.9538840247657</v>
      </c>
      <c r="D154" s="135">
        <v>116.41408549220149</v>
      </c>
      <c r="E154" s="135">
        <v>107.0072944227466</v>
      </c>
      <c r="F154" s="135">
        <v>138.35664622149599</v>
      </c>
      <c r="G154" s="135">
        <v>119.1343498602281</v>
      </c>
      <c r="H154" s="136">
        <v>81.715823930489179</v>
      </c>
      <c r="J154" s="133">
        <v>42186</v>
      </c>
      <c r="K154" s="140">
        <v>4.5180727869334305</v>
      </c>
      <c r="L154" s="141">
        <v>-0.86076163607591327</v>
      </c>
      <c r="M154" s="141">
        <v>-1.032753666042304</v>
      </c>
      <c r="N154" s="141">
        <v>-1.3334712717130006</v>
      </c>
      <c r="O154" s="141">
        <v>-0.42043989969616474</v>
      </c>
      <c r="P154" s="142">
        <v>-0.47065878982630238</v>
      </c>
    </row>
    <row r="155" spans="1:16" x14ac:dyDescent="0.3">
      <c r="A155" s="133">
        <v>42217</v>
      </c>
      <c r="B155" s="134" t="str">
        <f>MONTH(Serie_dessazonalizada[[#This Row],[Período]])&amp;YEAR(Serie_dessazonalizada[[#This Row],[Período]])</f>
        <v>82015</v>
      </c>
      <c r="C155" s="146">
        <v>105.70787960981269</v>
      </c>
      <c r="D155" s="135">
        <v>114.7440196480598</v>
      </c>
      <c r="E155" s="135">
        <v>108.5071220487239</v>
      </c>
      <c r="F155" s="135">
        <v>135.66338855444479</v>
      </c>
      <c r="G155" s="135">
        <v>118.40858907011631</v>
      </c>
      <c r="H155" s="136">
        <v>81.417615565200464</v>
      </c>
      <c r="J155" s="133">
        <v>42217</v>
      </c>
      <c r="K155" s="140">
        <v>1.6872823959411911</v>
      </c>
      <c r="L155" s="141">
        <v>-1.4345908719555811</v>
      </c>
      <c r="M155" s="141">
        <v>1.4016125106873878</v>
      </c>
      <c r="N155" s="141">
        <v>-1.9466051979458556</v>
      </c>
      <c r="O155" s="141">
        <v>-0.60919524130804925</v>
      </c>
      <c r="P155" s="142">
        <v>-0.29820836528871553</v>
      </c>
    </row>
    <row r="156" spans="1:16" ht="15" customHeight="1" x14ac:dyDescent="0.3">
      <c r="A156" s="133">
        <v>42248</v>
      </c>
      <c r="B156" s="134" t="str">
        <f>MONTH(Serie_dessazonalizada[[#This Row],[Período]])&amp;YEAR(Serie_dessazonalizada[[#This Row],[Período]])</f>
        <v>92015</v>
      </c>
      <c r="C156" s="146">
        <v>102.2432746674064</v>
      </c>
      <c r="D156" s="135">
        <v>113.5931495331733</v>
      </c>
      <c r="E156" s="135">
        <v>106.1479054552882</v>
      </c>
      <c r="F156" s="135">
        <v>132.33122576153829</v>
      </c>
      <c r="G156" s="135">
        <v>116.3665725481637</v>
      </c>
      <c r="H156" s="136">
        <v>81.554657915824961</v>
      </c>
      <c r="J156" s="133">
        <v>42248</v>
      </c>
      <c r="K156" s="140">
        <v>-3.2775276121276797</v>
      </c>
      <c r="L156" s="141">
        <v>-1.0029891914336133</v>
      </c>
      <c r="M156" s="141">
        <v>-2.1742504536949423</v>
      </c>
      <c r="N156" s="141">
        <v>-2.4561989999013103</v>
      </c>
      <c r="O156" s="141">
        <v>-1.7245510127170021</v>
      </c>
      <c r="P156" s="142">
        <v>0.13704235062449754</v>
      </c>
    </row>
    <row r="157" spans="1:16" ht="15" customHeight="1" x14ac:dyDescent="0.3">
      <c r="A157" s="133">
        <v>42278</v>
      </c>
      <c r="B157" s="134" t="str">
        <f>MONTH(Serie_dessazonalizada[[#This Row],[Período]])&amp;YEAR(Serie_dessazonalizada[[#This Row],[Período]])</f>
        <v>102015</v>
      </c>
      <c r="C157" s="146">
        <v>105.5829866223533</v>
      </c>
      <c r="D157" s="135">
        <v>112.1324028516824</v>
      </c>
      <c r="E157" s="135">
        <v>107.18198139213619</v>
      </c>
      <c r="F157" s="135">
        <v>133.7720939573866</v>
      </c>
      <c r="G157" s="135">
        <v>118.84666222416909</v>
      </c>
      <c r="H157" s="136">
        <v>81.48732103372474</v>
      </c>
      <c r="J157" s="133">
        <v>42278</v>
      </c>
      <c r="K157" s="140">
        <v>3.2664368055609199</v>
      </c>
      <c r="L157" s="141">
        <v>-1.2859461045794072</v>
      </c>
      <c r="M157" s="141">
        <v>0.97418402408662996</v>
      </c>
      <c r="N157" s="141">
        <v>1.0888346174959216</v>
      </c>
      <c r="O157" s="141">
        <v>2.1312732872482703</v>
      </c>
      <c r="P157" s="142">
        <v>-6.7336882100221374E-2</v>
      </c>
    </row>
    <row r="158" spans="1:16" ht="15" customHeight="1" x14ac:dyDescent="0.3">
      <c r="A158" s="133">
        <v>42309</v>
      </c>
      <c r="B158" s="134" t="str">
        <f>MONTH(Serie_dessazonalizada[[#This Row],[Período]])&amp;YEAR(Serie_dessazonalizada[[#This Row],[Período]])</f>
        <v>112015</v>
      </c>
      <c r="C158" s="146">
        <v>98.247925478930185</v>
      </c>
      <c r="D158" s="135">
        <v>111.32626718978401</v>
      </c>
      <c r="E158" s="135">
        <v>107.4764882937472</v>
      </c>
      <c r="F158" s="135">
        <v>133.64495331224029</v>
      </c>
      <c r="G158" s="135">
        <v>119.8951415284038</v>
      </c>
      <c r="H158" s="136">
        <v>80.810335740262516</v>
      </c>
      <c r="J158" s="133">
        <v>42309</v>
      </c>
      <c r="K158" s="140">
        <v>-6.9471999022522342</v>
      </c>
      <c r="L158" s="141">
        <v>-0.71891410635752728</v>
      </c>
      <c r="M158" s="141">
        <v>0.27477277223819707</v>
      </c>
      <c r="N158" s="141">
        <v>-9.5042726315410081E-2</v>
      </c>
      <c r="O158" s="141">
        <v>0.88221182203422532</v>
      </c>
      <c r="P158" s="142">
        <v>-0.67698529346222358</v>
      </c>
    </row>
    <row r="159" spans="1:16" ht="15" customHeight="1" x14ac:dyDescent="0.3">
      <c r="A159" s="133">
        <v>42339</v>
      </c>
      <c r="B159" s="134" t="str">
        <f>MONTH(Serie_dessazonalizada[[#This Row],[Período]])&amp;YEAR(Serie_dessazonalizada[[#This Row],[Período]])</f>
        <v>122015</v>
      </c>
      <c r="C159" s="146">
        <v>98.406520634646782</v>
      </c>
      <c r="D159" s="135">
        <v>110.77299285089261</v>
      </c>
      <c r="E159" s="135">
        <v>103.0816941838758</v>
      </c>
      <c r="F159" s="135">
        <v>125.3065995793559</v>
      </c>
      <c r="G159" s="135">
        <v>112.2119916651851</v>
      </c>
      <c r="H159" s="136">
        <v>81.176834517117939</v>
      </c>
      <c r="J159" s="133">
        <v>42339</v>
      </c>
      <c r="K159" s="145">
        <v>0.16142341422833259</v>
      </c>
      <c r="L159" s="135">
        <v>-0.49698454179569446</v>
      </c>
      <c r="M159" s="135">
        <v>-4.0890749033964111</v>
      </c>
      <c r="N159" s="135">
        <v>-6.2391833931829375</v>
      </c>
      <c r="O159" s="135">
        <v>-6.4082245245930363</v>
      </c>
      <c r="P159" s="143">
        <v>0.36649877685542265</v>
      </c>
    </row>
    <row r="160" spans="1:16" ht="15" customHeight="1" x14ac:dyDescent="0.3">
      <c r="A160" s="133">
        <v>42370</v>
      </c>
      <c r="B160" s="134" t="str">
        <f>MONTH(Serie_dessazonalizada[[#This Row],[Período]])&amp;YEAR(Serie_dessazonalizada[[#This Row],[Período]])</f>
        <v>12016</v>
      </c>
      <c r="C160" s="146">
        <v>99.031062754683731</v>
      </c>
      <c r="D160" s="135">
        <v>111.27778207913821</v>
      </c>
      <c r="E160" s="135">
        <v>105.62183825711089</v>
      </c>
      <c r="F160" s="135">
        <v>125.1652441753038</v>
      </c>
      <c r="G160" s="135">
        <v>112.33799734876069</v>
      </c>
      <c r="H160" s="136">
        <v>80.219932407278819</v>
      </c>
      <c r="J160" s="133">
        <v>42370</v>
      </c>
      <c r="K160" s="140">
        <v>0.63465522000892849</v>
      </c>
      <c r="L160" s="141">
        <v>0.45569702077570207</v>
      </c>
      <c r="M160" s="141">
        <v>2.4642048167194668</v>
      </c>
      <c r="N160" s="141">
        <v>-0.11280762906872022</v>
      </c>
      <c r="O160" s="141">
        <v>0.1122925292615526</v>
      </c>
      <c r="P160" s="142">
        <v>-0.95690210983912039</v>
      </c>
    </row>
    <row r="161" spans="1:18" ht="15" customHeight="1" x14ac:dyDescent="0.3">
      <c r="A161" s="133">
        <v>42401</v>
      </c>
      <c r="B161" s="134" t="str">
        <f>MONTH(Serie_dessazonalizada[[#This Row],[Período]])&amp;YEAR(Serie_dessazonalizada[[#This Row],[Período]])</f>
        <v>22016</v>
      </c>
      <c r="C161" s="146">
        <v>95.890685976495845</v>
      </c>
      <c r="D161" s="135">
        <v>111.04065703569781</v>
      </c>
      <c r="E161" s="135">
        <v>103.34091333050431</v>
      </c>
      <c r="F161" s="135">
        <v>124.5526181979216</v>
      </c>
      <c r="G161" s="135">
        <v>112.30706651406599</v>
      </c>
      <c r="H161" s="136">
        <v>79.771953857505096</v>
      </c>
      <c r="J161" s="133">
        <v>42401</v>
      </c>
      <c r="K161" s="140">
        <v>-3.1711027740529421</v>
      </c>
      <c r="L161" s="141">
        <v>-0.21309289150979172</v>
      </c>
      <c r="M161" s="141">
        <v>-2.1595201941611979</v>
      </c>
      <c r="N161" s="141">
        <v>-0.48945374685976184</v>
      </c>
      <c r="O161" s="141">
        <v>-2.7533724496328509E-2</v>
      </c>
      <c r="P161" s="142">
        <v>-0.44797854977372253</v>
      </c>
    </row>
    <row r="162" spans="1:18" ht="15" customHeight="1" x14ac:dyDescent="0.3">
      <c r="A162" s="133">
        <v>42430</v>
      </c>
      <c r="B162" s="134" t="str">
        <f>MONTH(Serie_dessazonalizada[[#This Row],[Período]])&amp;YEAR(Serie_dessazonalizada[[#This Row],[Período]])</f>
        <v>32016</v>
      </c>
      <c r="C162" s="146">
        <v>96.14075701821757</v>
      </c>
      <c r="D162" s="135">
        <v>110.355357041011</v>
      </c>
      <c r="E162" s="135">
        <v>104.59279325523021</v>
      </c>
      <c r="F162" s="135">
        <v>128.05133136930789</v>
      </c>
      <c r="G162" s="135">
        <v>116.5226161142898</v>
      </c>
      <c r="H162" s="136">
        <v>79.880358926326082</v>
      </c>
      <c r="J162" s="133">
        <v>42430</v>
      </c>
      <c r="K162" s="140">
        <v>0.26078762413173351</v>
      </c>
      <c r="L162" s="141">
        <v>-0.61716132899545795</v>
      </c>
      <c r="M162" s="141">
        <v>1.2114078387541856</v>
      </c>
      <c r="N162" s="141">
        <v>2.8090241875338338</v>
      </c>
      <c r="O162" s="141">
        <v>3.7535924773672451</v>
      </c>
      <c r="P162" s="142">
        <v>0.10840506882098566</v>
      </c>
    </row>
    <row r="163" spans="1:18" ht="15" customHeight="1" x14ac:dyDescent="0.3">
      <c r="A163" s="133">
        <v>42461</v>
      </c>
      <c r="B163" s="134" t="str">
        <f>MONTH(Serie_dessazonalizada[[#This Row],[Período]])&amp;YEAR(Serie_dessazonalizada[[#This Row],[Período]])</f>
        <v>42016</v>
      </c>
      <c r="C163" s="146">
        <v>96.360721101592276</v>
      </c>
      <c r="D163" s="135">
        <v>109.647850783446</v>
      </c>
      <c r="E163" s="135">
        <v>103.40812389696571</v>
      </c>
      <c r="F163" s="135">
        <v>124.7155995207507</v>
      </c>
      <c r="G163" s="135">
        <v>113.8863683163443</v>
      </c>
      <c r="H163" s="136">
        <v>79.207022366248324</v>
      </c>
      <c r="J163" s="133">
        <v>42461</v>
      </c>
      <c r="K163" s="140">
        <v>0.22879379172459058</v>
      </c>
      <c r="L163" s="141">
        <v>-0.64111636855297616</v>
      </c>
      <c r="M163" s="141">
        <v>-1.1326491256177063</v>
      </c>
      <c r="N163" s="141">
        <v>-2.604995834784984</v>
      </c>
      <c r="O163" s="141">
        <v>-2.262434440503609</v>
      </c>
      <c r="P163" s="142">
        <v>-0.67333656007775744</v>
      </c>
    </row>
    <row r="164" spans="1:18" ht="15" customHeight="1" x14ac:dyDescent="0.3">
      <c r="A164" s="133">
        <v>42491</v>
      </c>
      <c r="B164" s="134" t="str">
        <f>MONTH(Serie_dessazonalizada[[#This Row],[Período]])&amp;YEAR(Serie_dessazonalizada[[#This Row],[Período]])</f>
        <v>52016</v>
      </c>
      <c r="C164" s="146">
        <v>92.452563268398961</v>
      </c>
      <c r="D164" s="135">
        <v>109.62192061028119</v>
      </c>
      <c r="E164" s="135">
        <v>103.42394830001</v>
      </c>
      <c r="F164" s="135">
        <v>123.7157686355114</v>
      </c>
      <c r="G164" s="135">
        <v>113.5780438823637</v>
      </c>
      <c r="H164" s="136">
        <v>78.934250854196605</v>
      </c>
      <c r="J164" s="133">
        <v>42491</v>
      </c>
      <c r="K164" s="140">
        <v>-4.0557581849901032</v>
      </c>
      <c r="L164" s="141">
        <v>-2.3648592270195393E-2</v>
      </c>
      <c r="M164" s="141">
        <v>1.5302862529503726E-2</v>
      </c>
      <c r="N164" s="141">
        <v>-0.80168871342590076</v>
      </c>
      <c r="O164" s="141">
        <v>-0.27072988500622208</v>
      </c>
      <c r="P164" s="142">
        <v>-0.2727715120517189</v>
      </c>
    </row>
    <row r="165" spans="1:18" ht="15" customHeight="1" x14ac:dyDescent="0.3">
      <c r="A165" s="133">
        <v>42522</v>
      </c>
      <c r="B165" s="134" t="str">
        <f>MONTH(Serie_dessazonalizada[[#This Row],[Período]])&amp;YEAR(Serie_dessazonalizada[[#This Row],[Período]])</f>
        <v>62016</v>
      </c>
      <c r="C165" s="146">
        <v>97.927553319040129</v>
      </c>
      <c r="D165" s="135">
        <v>109.7022029866089</v>
      </c>
      <c r="E165" s="135">
        <v>105.4333922706148</v>
      </c>
      <c r="F165" s="135">
        <v>126.0260396072092</v>
      </c>
      <c r="G165" s="135">
        <v>115.2831468985394</v>
      </c>
      <c r="H165" s="136">
        <v>78.760568562242</v>
      </c>
      <c r="J165" s="133">
        <v>42522</v>
      </c>
      <c r="K165" s="145">
        <v>5.9219451111882409</v>
      </c>
      <c r="L165" s="135">
        <v>7.3235695817732593E-2</v>
      </c>
      <c r="M165" s="135">
        <v>1.9429194143467177</v>
      </c>
      <c r="N165" s="135">
        <v>1.8674021890485701</v>
      </c>
      <c r="O165" s="135">
        <v>1.5012611222127812</v>
      </c>
      <c r="P165" s="143">
        <v>-0.17368229195460572</v>
      </c>
    </row>
    <row r="166" spans="1:18" ht="15" customHeight="1" x14ac:dyDescent="0.3">
      <c r="A166" s="133">
        <v>42552</v>
      </c>
      <c r="B166" s="134" t="str">
        <f>MONTH(Serie_dessazonalizada[[#This Row],[Período]])&amp;YEAR(Serie_dessazonalizada[[#This Row],[Período]])</f>
        <v>72016</v>
      </c>
      <c r="C166" s="146">
        <v>92.144062648098426</v>
      </c>
      <c r="D166" s="135">
        <v>108.84847247331879</v>
      </c>
      <c r="E166" s="135">
        <v>104.4874095118912</v>
      </c>
      <c r="F166" s="135">
        <v>126.1325949900984</v>
      </c>
      <c r="G166" s="135">
        <v>116.2240781887356</v>
      </c>
      <c r="H166" s="136">
        <v>77.802092695983191</v>
      </c>
      <c r="J166" s="133">
        <v>42552</v>
      </c>
      <c r="K166" s="140">
        <v>-5.9058870306904874</v>
      </c>
      <c r="L166" s="141">
        <v>-0.77822549597688162</v>
      </c>
      <c r="M166" s="141">
        <v>-0.8972325923987704</v>
      </c>
      <c r="N166" s="141">
        <v>8.4550290734600256E-2</v>
      </c>
      <c r="O166" s="141">
        <v>0.81619153840787917</v>
      </c>
      <c r="P166" s="142">
        <v>-0.95847586625880865</v>
      </c>
    </row>
    <row r="167" spans="1:18" x14ac:dyDescent="0.3">
      <c r="A167" s="133">
        <v>42583</v>
      </c>
      <c r="B167" s="134" t="str">
        <f>MONTH(Serie_dessazonalizada[[#This Row],[Período]])&amp;YEAR(Serie_dessazonalizada[[#This Row],[Período]])</f>
        <v>82016</v>
      </c>
      <c r="C167" s="146">
        <v>89.577174491420934</v>
      </c>
      <c r="D167" s="135">
        <v>108.8145138605348</v>
      </c>
      <c r="E167" s="135">
        <v>101.2256923270123</v>
      </c>
      <c r="F167" s="135">
        <v>125.1247062554034</v>
      </c>
      <c r="G167" s="135">
        <v>115.3190834128131</v>
      </c>
      <c r="H167" s="136">
        <v>77.909935680611866</v>
      </c>
      <c r="J167" s="133">
        <v>42583</v>
      </c>
      <c r="K167" s="140">
        <v>-2.7857336467576141</v>
      </c>
      <c r="L167" s="141">
        <v>-3.119806094873296E-2</v>
      </c>
      <c r="M167" s="141">
        <v>-3.1216365685740386</v>
      </c>
      <c r="N167" s="141">
        <v>-0.79907079908577316</v>
      </c>
      <c r="O167" s="141">
        <v>-0.77866375885802919</v>
      </c>
      <c r="P167" s="142">
        <v>0.10784298462867525</v>
      </c>
    </row>
    <row r="168" spans="1:18" ht="15" customHeight="1" x14ac:dyDescent="0.3">
      <c r="A168" s="133">
        <v>42614</v>
      </c>
      <c r="B168" s="134" t="str">
        <f>MONTH(Serie_dessazonalizada[[#This Row],[Período]])&amp;YEAR(Serie_dessazonalizada[[#This Row],[Período]])</f>
        <v>92016</v>
      </c>
      <c r="C168" s="146">
        <v>90.444726234704945</v>
      </c>
      <c r="D168" s="135">
        <v>108.4181451633705</v>
      </c>
      <c r="E168" s="135">
        <v>101.88621197876481</v>
      </c>
      <c r="F168" s="135">
        <v>125.4776615386124</v>
      </c>
      <c r="G168" s="135">
        <v>115.7646647064918</v>
      </c>
      <c r="H168" s="136">
        <v>77.718536752073689</v>
      </c>
      <c r="J168" s="133">
        <v>42614</v>
      </c>
      <c r="K168" s="140">
        <v>0.96849643696575727</v>
      </c>
      <c r="L168" s="141">
        <v>-0.36426087210417796</v>
      </c>
      <c r="M168" s="141">
        <v>0.65252174281869302</v>
      </c>
      <c r="N168" s="141">
        <v>0.28208280664295826</v>
      </c>
      <c r="O168" s="141">
        <v>0.38638990225375941</v>
      </c>
      <c r="P168" s="142">
        <v>-0.19139892853817742</v>
      </c>
    </row>
    <row r="169" spans="1:18" ht="15" customHeight="1" x14ac:dyDescent="0.3">
      <c r="A169" s="133">
        <v>42644</v>
      </c>
      <c r="B169" s="134" t="str">
        <f>MONTH(Serie_dessazonalizada[[#This Row],[Período]])&amp;YEAR(Serie_dessazonalizada[[#This Row],[Período]])</f>
        <v>102016</v>
      </c>
      <c r="C169" s="146">
        <v>88.647555995791706</v>
      </c>
      <c r="D169" s="135">
        <v>107.27056484962461</v>
      </c>
      <c r="E169" s="135">
        <v>100.03197698739039</v>
      </c>
      <c r="F169" s="135">
        <v>123.9683690164963</v>
      </c>
      <c r="G169" s="135">
        <v>115.3294871146234</v>
      </c>
      <c r="H169" s="136">
        <v>76.080223587768671</v>
      </c>
      <c r="J169" s="133">
        <v>42644</v>
      </c>
      <c r="K169" s="140">
        <v>-1.9870370708509468</v>
      </c>
      <c r="L169" s="141">
        <v>-1.0584762467727642</v>
      </c>
      <c r="M169" s="141">
        <v>-1.8199076748096914</v>
      </c>
      <c r="N169" s="141">
        <v>-1.2028376235332165</v>
      </c>
      <c r="O169" s="141">
        <v>-0.37591573643973236</v>
      </c>
      <c r="P169" s="142">
        <v>-1.6383131643050177</v>
      </c>
    </row>
    <row r="170" spans="1:18" ht="15" customHeight="1" x14ac:dyDescent="0.3">
      <c r="A170" s="133">
        <v>42675</v>
      </c>
      <c r="B170" s="134" t="str">
        <f>MONTH(Serie_dessazonalizada[[#This Row],[Período]])&amp;YEAR(Serie_dessazonalizada[[#This Row],[Período]])</f>
        <v>112016</v>
      </c>
      <c r="C170" s="146">
        <v>90.813839185071103</v>
      </c>
      <c r="D170" s="135">
        <v>106.44898118513851</v>
      </c>
      <c r="E170" s="135">
        <v>102.0280645348158</v>
      </c>
      <c r="F170" s="135">
        <v>122.9070524764473</v>
      </c>
      <c r="G170" s="135">
        <v>115.4035025185801</v>
      </c>
      <c r="H170" s="136">
        <v>76.609551473004856</v>
      </c>
      <c r="J170" s="133">
        <v>42675</v>
      </c>
      <c r="K170" s="140">
        <v>2.4437032301062374</v>
      </c>
      <c r="L170" s="141">
        <v>-0.7658985161845856</v>
      </c>
      <c r="M170" s="141">
        <v>1.9954494628023018</v>
      </c>
      <c r="N170" s="141">
        <v>-0.85611882165503361</v>
      </c>
      <c r="O170" s="141">
        <v>6.4177345974955127E-2</v>
      </c>
      <c r="P170" s="142">
        <v>0.52932788523618512</v>
      </c>
    </row>
    <row r="171" spans="1:18" ht="15" customHeight="1" x14ac:dyDescent="0.3">
      <c r="A171" s="133">
        <v>42705</v>
      </c>
      <c r="B171" s="134" t="str">
        <f>MONTH(Serie_dessazonalizada[[#This Row],[Período]])&amp;YEAR(Serie_dessazonalizada[[#This Row],[Período]])</f>
        <v>122016</v>
      </c>
      <c r="C171" s="146">
        <v>90.399119354074045</v>
      </c>
      <c r="D171" s="135">
        <v>105.7917135683056</v>
      </c>
      <c r="E171" s="135">
        <v>102.8048112928364</v>
      </c>
      <c r="F171" s="135">
        <v>124.08359942752971</v>
      </c>
      <c r="G171" s="135">
        <v>116.71454835847609</v>
      </c>
      <c r="H171" s="136">
        <v>76.567045377471004</v>
      </c>
      <c r="J171" s="133">
        <v>42705</v>
      </c>
      <c r="K171" s="145">
        <v>-0.45667029906300172</v>
      </c>
      <c r="L171" s="135">
        <v>-0.6174484804976913</v>
      </c>
      <c r="M171" s="135">
        <v>0.76130696153267929</v>
      </c>
      <c r="N171" s="135">
        <v>0.95726561444296476</v>
      </c>
      <c r="O171" s="135">
        <v>1.1360537689789063</v>
      </c>
      <c r="P171" s="143">
        <v>-4.2506095533852317E-2</v>
      </c>
    </row>
    <row r="172" spans="1:18" ht="15" customHeight="1" x14ac:dyDescent="0.3">
      <c r="A172" s="133">
        <v>42736</v>
      </c>
      <c r="B172" s="134" t="str">
        <f>MONTH(Serie_dessazonalizada[[#This Row],[Período]])&amp;YEAR(Serie_dessazonalizada[[#This Row],[Período]])</f>
        <v>12017</v>
      </c>
      <c r="C172" s="146">
        <v>93.660081506313901</v>
      </c>
      <c r="D172" s="135">
        <v>104.794714451193</v>
      </c>
      <c r="E172" s="135">
        <v>102.0737689931122</v>
      </c>
      <c r="F172" s="135">
        <v>124.2221248012242</v>
      </c>
      <c r="G172" s="135">
        <v>118.446173338123</v>
      </c>
      <c r="H172" s="136">
        <v>77.886722491808001</v>
      </c>
      <c r="J172" s="133">
        <v>42736</v>
      </c>
      <c r="K172" s="140">
        <v>3.6072941589921501</v>
      </c>
      <c r="L172" s="141">
        <v>-0.94241702254767856</v>
      </c>
      <c r="M172" s="141">
        <v>-0.71109736064964568</v>
      </c>
      <c r="N172" s="141">
        <v>0.11163874543742321</v>
      </c>
      <c r="O172" s="141">
        <v>1.4836410747428084</v>
      </c>
      <c r="P172" s="142">
        <v>1.3196771143369972</v>
      </c>
      <c r="R172" s="147"/>
    </row>
    <row r="173" spans="1:18" ht="15" customHeight="1" x14ac:dyDescent="0.3">
      <c r="A173" s="133">
        <v>42767</v>
      </c>
      <c r="B173" s="134" t="str">
        <f>MONTH(Serie_dessazonalizada[[#This Row],[Período]])&amp;YEAR(Serie_dessazonalizada[[#This Row],[Período]])</f>
        <v>22017</v>
      </c>
      <c r="C173" s="146">
        <v>92.406377034111784</v>
      </c>
      <c r="D173" s="135">
        <v>104.7934383467648</v>
      </c>
      <c r="E173" s="135">
        <v>103.3723141299289</v>
      </c>
      <c r="F173" s="135">
        <v>124.8505986359407</v>
      </c>
      <c r="G173" s="135">
        <v>118.9490604960981</v>
      </c>
      <c r="H173" s="136">
        <v>77.727070227514048</v>
      </c>
      <c r="J173" s="133">
        <v>42767</v>
      </c>
      <c r="K173" s="140">
        <v>-1.338568632483627</v>
      </c>
      <c r="L173" s="141">
        <v>-1.2177183123052192E-3</v>
      </c>
      <c r="M173" s="141">
        <v>1.2721634065499465</v>
      </c>
      <c r="N173" s="141">
        <v>0.50592745513101078</v>
      </c>
      <c r="O173" s="141">
        <v>0.42457020248305194</v>
      </c>
      <c r="P173" s="142">
        <v>-0.15965226429395329</v>
      </c>
    </row>
    <row r="174" spans="1:18" ht="15" customHeight="1" x14ac:dyDescent="0.3">
      <c r="A174" s="133">
        <v>42795</v>
      </c>
      <c r="B174" s="134" t="str">
        <f>MONTH(Serie_dessazonalizada[[#This Row],[Período]])&amp;YEAR(Serie_dessazonalizada[[#This Row],[Período]])</f>
        <v>32017</v>
      </c>
      <c r="C174" s="146">
        <v>94.022403226587471</v>
      </c>
      <c r="D174" s="135">
        <v>103.9127192180122</v>
      </c>
      <c r="E174" s="135">
        <v>103.4453042592265</v>
      </c>
      <c r="F174" s="135">
        <v>125.9012842298534</v>
      </c>
      <c r="G174" s="135">
        <v>121.30265257154809</v>
      </c>
      <c r="H174" s="136">
        <v>78.135089765613856</v>
      </c>
      <c r="J174" s="133">
        <v>42795</v>
      </c>
      <c r="K174" s="140">
        <v>1.748825399657354</v>
      </c>
      <c r="L174" s="141">
        <v>-0.84043346859015633</v>
      </c>
      <c r="M174" s="141">
        <v>7.060897292660645E-2</v>
      </c>
      <c r="N174" s="141">
        <v>0.84155431002494452</v>
      </c>
      <c r="O174" s="141">
        <v>1.9786554560699541</v>
      </c>
      <c r="P174" s="142">
        <v>0.40801953809980773</v>
      </c>
    </row>
    <row r="175" spans="1:18" ht="15" customHeight="1" x14ac:dyDescent="0.3">
      <c r="A175" s="133">
        <v>42826</v>
      </c>
      <c r="B175" s="134" t="str">
        <f>MONTH(Serie_dessazonalizada[[#This Row],[Período]])&amp;YEAR(Serie_dessazonalizada[[#This Row],[Período]])</f>
        <v>42017</v>
      </c>
      <c r="C175" s="146">
        <v>93.678294284415813</v>
      </c>
      <c r="D175" s="135">
        <v>103.3949799859207</v>
      </c>
      <c r="E175" s="135">
        <v>102.6563581900961</v>
      </c>
      <c r="F175" s="135">
        <v>128.54311148240089</v>
      </c>
      <c r="G175" s="135">
        <v>124.2856405385885</v>
      </c>
      <c r="H175" s="136">
        <v>75.766731903451813</v>
      </c>
      <c r="J175" s="133">
        <v>42826</v>
      </c>
      <c r="K175" s="140">
        <v>-0.36598611646032875</v>
      </c>
      <c r="L175" s="141">
        <v>-0.49824433042240668</v>
      </c>
      <c r="M175" s="141">
        <v>-0.76266977489220933</v>
      </c>
      <c r="N175" s="141">
        <v>2.0983322518969687</v>
      </c>
      <c r="O175" s="141">
        <v>2.4591283898601817</v>
      </c>
      <c r="P175" s="142">
        <v>-2.3683578621620427</v>
      </c>
    </row>
    <row r="176" spans="1:18" ht="15" customHeight="1" x14ac:dyDescent="0.3">
      <c r="A176" s="133">
        <v>42856</v>
      </c>
      <c r="B176" s="134" t="str">
        <f>MONTH(Serie_dessazonalizada[[#This Row],[Período]])&amp;YEAR(Serie_dessazonalizada[[#This Row],[Período]])</f>
        <v>52017</v>
      </c>
      <c r="C176" s="146">
        <v>95.077035031796953</v>
      </c>
      <c r="D176" s="135">
        <v>103.3100964780331</v>
      </c>
      <c r="E176" s="135">
        <v>102.6875908411009</v>
      </c>
      <c r="F176" s="135">
        <v>124.6096017278397</v>
      </c>
      <c r="G176" s="135">
        <v>121.6140699245741</v>
      </c>
      <c r="H176" s="136">
        <v>78.498292944973613</v>
      </c>
      <c r="J176" s="133">
        <v>42856</v>
      </c>
      <c r="K176" s="140">
        <v>1.4931321690534161</v>
      </c>
      <c r="L176" s="141">
        <v>-8.2096353129673269E-2</v>
      </c>
      <c r="M176" s="141">
        <v>3.0424468153218351E-2</v>
      </c>
      <c r="N176" s="141">
        <v>-3.0600704380022195</v>
      </c>
      <c r="O176" s="141">
        <v>-2.1495408499624089</v>
      </c>
      <c r="P176" s="142">
        <v>2.7315610415218003</v>
      </c>
    </row>
    <row r="177" spans="1:16" ht="15" customHeight="1" x14ac:dyDescent="0.3">
      <c r="A177" s="133">
        <v>42887</v>
      </c>
      <c r="B177" s="134" t="str">
        <f>MONTH(Serie_dessazonalizada[[#This Row],[Período]])&amp;YEAR(Serie_dessazonalizada[[#This Row],[Período]])</f>
        <v>62017</v>
      </c>
      <c r="C177" s="146">
        <v>93.307727119177585</v>
      </c>
      <c r="D177" s="135">
        <v>103.1139728278981</v>
      </c>
      <c r="E177" s="135">
        <v>100.4325071357143</v>
      </c>
      <c r="F177" s="135">
        <v>126.0143460467503</v>
      </c>
      <c r="G177" s="135">
        <v>122.6007641902202</v>
      </c>
      <c r="H177" s="136">
        <v>77.608428244682088</v>
      </c>
      <c r="J177" s="133">
        <v>42887</v>
      </c>
      <c r="K177" s="145">
        <v>-1.8609203705475796</v>
      </c>
      <c r="L177" s="135">
        <v>-0.18983977057528847</v>
      </c>
      <c r="M177" s="135">
        <v>-2.1960625299663712</v>
      </c>
      <c r="N177" s="135">
        <v>1.1273162737320268</v>
      </c>
      <c r="O177" s="135">
        <v>0.81133232878240358</v>
      </c>
      <c r="P177" s="143">
        <v>-0.88986470029152542</v>
      </c>
    </row>
    <row r="178" spans="1:16" ht="15" customHeight="1" x14ac:dyDescent="0.3">
      <c r="A178" s="133">
        <v>42917</v>
      </c>
      <c r="B178" s="134" t="str">
        <f>MONTH(Serie_dessazonalizada[[#This Row],[Período]])&amp;YEAR(Serie_dessazonalizada[[#This Row],[Período]])</f>
        <v>72017</v>
      </c>
      <c r="C178" s="146">
        <v>94.56433635038654</v>
      </c>
      <c r="D178" s="135">
        <v>103.2137516588502</v>
      </c>
      <c r="E178" s="135">
        <v>100.1798775169342</v>
      </c>
      <c r="F178" s="135">
        <v>124.61721135573831</v>
      </c>
      <c r="G178" s="135">
        <v>121.0179148971626</v>
      </c>
      <c r="H178" s="136">
        <v>78.787421660716944</v>
      </c>
      <c r="J178" s="133">
        <v>42917</v>
      </c>
      <c r="K178" s="140">
        <v>1.3467365136908191</v>
      </c>
      <c r="L178" s="141">
        <v>9.6765577172202993E-2</v>
      </c>
      <c r="M178" s="141">
        <v>-0.25154168305161106</v>
      </c>
      <c r="N178" s="141">
        <v>-1.1087108213009917</v>
      </c>
      <c r="O178" s="141">
        <v>-1.2910598914389713</v>
      </c>
      <c r="P178" s="142">
        <v>1.1789934160348565</v>
      </c>
    </row>
    <row r="179" spans="1:16" x14ac:dyDescent="0.3">
      <c r="A179" s="133">
        <v>42948</v>
      </c>
      <c r="B179" s="134" t="str">
        <f>MONTH(Serie_dessazonalizada[[#This Row],[Período]])&amp;YEAR(Serie_dessazonalizada[[#This Row],[Período]])</f>
        <v>82017</v>
      </c>
      <c r="C179" s="146">
        <v>92.734532533862705</v>
      </c>
      <c r="D179" s="135">
        <v>103.1591064189703</v>
      </c>
      <c r="E179" s="135">
        <v>101.12482316045801</v>
      </c>
      <c r="F179" s="135">
        <v>127.0446949383672</v>
      </c>
      <c r="G179" s="135">
        <v>123.36751777816541</v>
      </c>
      <c r="H179" s="136">
        <v>79.469985784965033</v>
      </c>
      <c r="J179" s="133">
        <v>42948</v>
      </c>
      <c r="K179" s="140">
        <v>-1.9349829831659955</v>
      </c>
      <c r="L179" s="141">
        <v>-5.2943758948440181E-2</v>
      </c>
      <c r="M179" s="141">
        <v>0.94324895073272319</v>
      </c>
      <c r="N179" s="141">
        <v>1.9479520976434652</v>
      </c>
      <c r="O179" s="141">
        <v>1.9415331052426672</v>
      </c>
      <c r="P179" s="142">
        <v>0.68256412424808843</v>
      </c>
    </row>
    <row r="180" spans="1:16" ht="15" customHeight="1" x14ac:dyDescent="0.3">
      <c r="A180" s="133">
        <v>42979</v>
      </c>
      <c r="B180" s="134" t="str">
        <f>MONTH(Serie_dessazonalizada[[#This Row],[Período]])&amp;YEAR(Serie_dessazonalizada[[#This Row],[Período]])</f>
        <v>92017</v>
      </c>
      <c r="C180" s="146">
        <v>95.375622698732869</v>
      </c>
      <c r="D180" s="135">
        <v>103.3739803132255</v>
      </c>
      <c r="E180" s="135">
        <v>100.74242693161131</v>
      </c>
      <c r="F180" s="135">
        <v>126.5770611959568</v>
      </c>
      <c r="G180" s="135">
        <v>122.35696687815251</v>
      </c>
      <c r="H180" s="136">
        <v>79.428391365252537</v>
      </c>
      <c r="J180" s="133">
        <v>42979</v>
      </c>
      <c r="K180" s="140">
        <v>2.8480115149184044</v>
      </c>
      <c r="L180" s="141">
        <v>0.20829367538578428</v>
      </c>
      <c r="M180" s="141">
        <v>-0.37814279115221905</v>
      </c>
      <c r="N180" s="141">
        <v>-0.36808600519467644</v>
      </c>
      <c r="O180" s="141">
        <v>-0.81913855301039173</v>
      </c>
      <c r="P180" s="142">
        <v>-4.1594419712495778E-2</v>
      </c>
    </row>
    <row r="181" spans="1:16" ht="15" customHeight="1" x14ac:dyDescent="0.3">
      <c r="A181" s="133">
        <v>43009</v>
      </c>
      <c r="B181" s="134" t="str">
        <f>MONTH(Serie_dessazonalizada[[#This Row],[Período]])&amp;YEAR(Serie_dessazonalizada[[#This Row],[Período]])</f>
        <v>102017</v>
      </c>
      <c r="C181" s="146">
        <v>98.136477066151798</v>
      </c>
      <c r="D181" s="135">
        <v>103.5184802590353</v>
      </c>
      <c r="E181" s="135">
        <v>100.7094438204736</v>
      </c>
      <c r="F181" s="135">
        <v>124.7607496936569</v>
      </c>
      <c r="G181" s="135">
        <v>120.2952055443055</v>
      </c>
      <c r="H181" s="136">
        <v>79.500390423054412</v>
      </c>
      <c r="J181" s="133">
        <v>43009</v>
      </c>
      <c r="K181" s="140">
        <v>2.8947170034629917</v>
      </c>
      <c r="L181" s="141">
        <v>0.13978367222773089</v>
      </c>
      <c r="M181" s="141">
        <v>-3.2740040261389415E-2</v>
      </c>
      <c r="N181" s="141">
        <v>-1.4349452303115362</v>
      </c>
      <c r="O181" s="141">
        <v>-1.685037956114243</v>
      </c>
      <c r="P181" s="142">
        <v>7.199905780187521E-2</v>
      </c>
    </row>
    <row r="182" spans="1:16" ht="15" customHeight="1" x14ac:dyDescent="0.3">
      <c r="A182" s="133">
        <v>43040</v>
      </c>
      <c r="B182" s="134" t="str">
        <f>MONTH(Serie_dessazonalizada[[#This Row],[Período]])&amp;YEAR(Serie_dessazonalizada[[#This Row],[Período]])</f>
        <v>112017</v>
      </c>
      <c r="C182" s="146">
        <v>94.511387780655014</v>
      </c>
      <c r="D182" s="135">
        <v>103.21779905909639</v>
      </c>
      <c r="E182" s="135">
        <v>99.472129728867486</v>
      </c>
      <c r="F182" s="135">
        <v>125.4413036498312</v>
      </c>
      <c r="G182" s="135">
        <v>121.456735201523</v>
      </c>
      <c r="H182" s="136">
        <v>79.175171241506561</v>
      </c>
      <c r="J182" s="133">
        <v>43040</v>
      </c>
      <c r="K182" s="140">
        <v>-3.6939264520909854</v>
      </c>
      <c r="L182" s="141">
        <v>-0.29046137384021642</v>
      </c>
      <c r="M182" s="141">
        <v>-1.2285978798689094</v>
      </c>
      <c r="N182" s="141">
        <v>0.54548722883226952</v>
      </c>
      <c r="O182" s="141">
        <v>0.96556604393489387</v>
      </c>
      <c r="P182" s="142">
        <v>-0.32521918154785112</v>
      </c>
    </row>
    <row r="183" spans="1:16" ht="15" customHeight="1" x14ac:dyDescent="0.3">
      <c r="A183" s="133">
        <v>43070</v>
      </c>
      <c r="B183" s="134" t="str">
        <f>MONTH(Serie_dessazonalizada[[#This Row],[Período]])&amp;YEAR(Serie_dessazonalizada[[#This Row],[Período]])</f>
        <v>122017</v>
      </c>
      <c r="C183" s="146">
        <v>98.785429052036307</v>
      </c>
      <c r="D183" s="135">
        <v>103.0664794414771</v>
      </c>
      <c r="E183" s="135">
        <v>102.15033547706</v>
      </c>
      <c r="F183" s="135">
        <v>125.0636173389686</v>
      </c>
      <c r="G183" s="135">
        <v>121.31310592845701</v>
      </c>
      <c r="H183" s="136">
        <v>79.16119076929958</v>
      </c>
      <c r="J183" s="133">
        <v>43070</v>
      </c>
      <c r="K183" s="145">
        <v>4.522250039646674</v>
      </c>
      <c r="L183" s="135">
        <v>-0.14660225174212135</v>
      </c>
      <c r="M183" s="135">
        <v>2.6924182235692871</v>
      </c>
      <c r="N183" s="135">
        <v>-0.3010860855822336</v>
      </c>
      <c r="O183" s="135">
        <v>-0.11825550293912077</v>
      </c>
      <c r="P183" s="143">
        <v>-1.3980472206981176E-2</v>
      </c>
    </row>
    <row r="184" spans="1:16" ht="15" customHeight="1" x14ac:dyDescent="0.3">
      <c r="A184" s="133">
        <v>43101</v>
      </c>
      <c r="B184" s="134" t="str">
        <f>MONTH(Serie_dessazonalizada[[#This Row],[Período]])&amp;YEAR(Serie_dessazonalizada[[#This Row],[Período]])</f>
        <v>12018</v>
      </c>
      <c r="C184" s="146">
        <v>98.731846852853025</v>
      </c>
      <c r="D184" s="135">
        <v>103.1703862592783</v>
      </c>
      <c r="E184" s="135">
        <v>100.1745933047067</v>
      </c>
      <c r="F184" s="135">
        <v>126.60531246912841</v>
      </c>
      <c r="G184" s="135">
        <v>122.8859019467632</v>
      </c>
      <c r="H184" s="136">
        <v>80.312320790316946</v>
      </c>
      <c r="J184" s="133">
        <v>43101</v>
      </c>
      <c r="K184" s="145">
        <v>-5.4240994544910943E-2</v>
      </c>
      <c r="L184" s="135">
        <v>0.10081533624150138</v>
      </c>
      <c r="M184" s="135">
        <v>-1.9341514280165897</v>
      </c>
      <c r="N184" s="135">
        <v>1.2327287207607676</v>
      </c>
      <c r="O184" s="135">
        <v>1.2964765894574743</v>
      </c>
      <c r="P184" s="143">
        <v>1.1511300210173658</v>
      </c>
    </row>
    <row r="185" spans="1:16" ht="15" customHeight="1" x14ac:dyDescent="0.3">
      <c r="A185" s="133">
        <v>43132</v>
      </c>
      <c r="B185" s="134" t="str">
        <f>MONTH(Serie_dessazonalizada[[#This Row],[Período]])&amp;YEAR(Serie_dessazonalizada[[#This Row],[Período]])</f>
        <v>22018</v>
      </c>
      <c r="C185" s="146">
        <v>95.211149949124561</v>
      </c>
      <c r="D185" s="135">
        <v>103.0119396961955</v>
      </c>
      <c r="E185" s="135">
        <v>99.84721108789229</v>
      </c>
      <c r="F185" s="135">
        <v>125.7649199346212</v>
      </c>
      <c r="G185" s="135">
        <v>121.60129182273261</v>
      </c>
      <c r="H185" s="136">
        <v>79.523670578307588</v>
      </c>
      <c r="J185" s="133">
        <v>43132</v>
      </c>
      <c r="K185" s="145">
        <v>-3.5659182077041507</v>
      </c>
      <c r="L185" s="135">
        <v>-0.15357756118564064</v>
      </c>
      <c r="M185" s="135">
        <v>-0.32681162559711791</v>
      </c>
      <c r="N185" s="135">
        <v>-0.66378931351093573</v>
      </c>
      <c r="O185" s="135">
        <v>-1.0453681859999802</v>
      </c>
      <c r="P185" s="143">
        <v>-0.78865021200935814</v>
      </c>
    </row>
    <row r="186" spans="1:16" ht="15" customHeight="1" x14ac:dyDescent="0.3">
      <c r="A186" s="133">
        <v>43160</v>
      </c>
      <c r="B186" s="134" t="str">
        <f>MONTH(Serie_dessazonalizada[[#This Row],[Período]])&amp;YEAR(Serie_dessazonalizada[[#This Row],[Período]])</f>
        <v>32018</v>
      </c>
      <c r="C186" s="146">
        <v>101.1571745734057</v>
      </c>
      <c r="D186" s="135">
        <v>103.0475174897738</v>
      </c>
      <c r="E186" s="135">
        <v>99.575107907722156</v>
      </c>
      <c r="F186" s="135">
        <v>124.6798010044963</v>
      </c>
      <c r="G186" s="135">
        <v>120.77644448644411</v>
      </c>
      <c r="H186" s="136">
        <v>80.226692167951427</v>
      </c>
      <c r="J186" s="133">
        <v>43160</v>
      </c>
      <c r="K186" s="145">
        <v>6.2450927516980466</v>
      </c>
      <c r="L186" s="135">
        <v>3.4537543592737661E-2</v>
      </c>
      <c r="M186" s="135">
        <v>-0.27251955984089599</v>
      </c>
      <c r="N186" s="135">
        <v>-0.86281526731699487</v>
      </c>
      <c r="O186" s="135">
        <v>-0.67832119537919189</v>
      </c>
      <c r="P186" s="143">
        <v>0.70302158964383921</v>
      </c>
    </row>
    <row r="187" spans="1:16" ht="15" customHeight="1" x14ac:dyDescent="0.3">
      <c r="A187" s="133">
        <v>43191</v>
      </c>
      <c r="B187" s="134" t="str">
        <f>MONTH(Serie_dessazonalizada[[#This Row],[Período]])&amp;YEAR(Serie_dessazonalizada[[#This Row],[Período]])</f>
        <v>42018</v>
      </c>
      <c r="C187" s="146">
        <v>99.955118718207856</v>
      </c>
      <c r="D187" s="135">
        <v>104.1525314798817</v>
      </c>
      <c r="E187" s="135">
        <v>101.4782197921388</v>
      </c>
      <c r="F187" s="135">
        <v>125.58669033198829</v>
      </c>
      <c r="G187" s="135">
        <v>120.3104916708438</v>
      </c>
      <c r="H187" s="136">
        <v>80.19854030229672</v>
      </c>
      <c r="J187" s="133">
        <v>43191</v>
      </c>
      <c r="K187" s="145">
        <v>-1.1883050908322448</v>
      </c>
      <c r="L187" s="135">
        <v>1.0723344113724675</v>
      </c>
      <c r="M187" s="135">
        <v>1.9112325604309561</v>
      </c>
      <c r="N187" s="135">
        <v>0.72737469917784903</v>
      </c>
      <c r="O187" s="135">
        <v>-0.38579775847980174</v>
      </c>
      <c r="P187" s="143">
        <v>-2.8151865654706398E-2</v>
      </c>
    </row>
    <row r="188" spans="1:16" ht="15" customHeight="1" x14ac:dyDescent="0.3">
      <c r="A188" s="133">
        <v>43221</v>
      </c>
      <c r="B188" s="134" t="str">
        <f>MONTH(Serie_dessazonalizada[[#This Row],[Período]])&amp;YEAR(Serie_dessazonalizada[[#This Row],[Período]])</f>
        <v>52018</v>
      </c>
      <c r="C188" s="146">
        <v>81.649623687902576</v>
      </c>
      <c r="D188" s="135">
        <v>104.6842224017181</v>
      </c>
      <c r="E188" s="135">
        <v>98.686007774682096</v>
      </c>
      <c r="F188" s="135">
        <v>127.0731285399752</v>
      </c>
      <c r="G188" s="135">
        <v>122.92331597888339</v>
      </c>
      <c r="H188" s="136">
        <v>78.656621887297845</v>
      </c>
      <c r="J188" s="133">
        <v>43221</v>
      </c>
      <c r="K188" s="145">
        <v>-18.313714460098726</v>
      </c>
      <c r="L188" s="135">
        <v>0.5104925576764332</v>
      </c>
      <c r="M188" s="135">
        <v>-2.7515382346833497</v>
      </c>
      <c r="N188" s="135">
        <v>1.1835953348698891</v>
      </c>
      <c r="O188" s="135">
        <v>2.1717343780690301</v>
      </c>
      <c r="P188" s="143">
        <v>-1.5419184149988752</v>
      </c>
    </row>
    <row r="189" spans="1:16" ht="15" customHeight="1" x14ac:dyDescent="0.3">
      <c r="A189" s="133">
        <v>43252</v>
      </c>
      <c r="B189" s="134" t="str">
        <f>MONTH(Serie_dessazonalizada[[#This Row],[Período]])&amp;YEAR(Serie_dessazonalizada[[#This Row],[Período]])</f>
        <v>62018</v>
      </c>
      <c r="C189" s="146">
        <v>105.8139901333702</v>
      </c>
      <c r="D189" s="135">
        <v>103.6950155258145</v>
      </c>
      <c r="E189" s="135">
        <v>100.1095555859349</v>
      </c>
      <c r="F189" s="135">
        <v>122.50849592438</v>
      </c>
      <c r="G189" s="135">
        <v>118.69690933949229</v>
      </c>
      <c r="H189" s="136">
        <v>79.689559000587565</v>
      </c>
      <c r="J189" s="133">
        <v>43252</v>
      </c>
      <c r="K189" s="145">
        <v>29.59519634509703</v>
      </c>
      <c r="L189" s="135">
        <v>-0.94494361538799554</v>
      </c>
      <c r="M189" s="135">
        <v>1.4425021777180596</v>
      </c>
      <c r="N189" s="135">
        <v>-3.5921305063007396</v>
      </c>
      <c r="O189" s="135">
        <v>-3.4382465244568752</v>
      </c>
      <c r="P189" s="143">
        <v>1.0329371132897194</v>
      </c>
    </row>
    <row r="190" spans="1:16" ht="15" customHeight="1" x14ac:dyDescent="0.3">
      <c r="A190" s="133">
        <v>43282</v>
      </c>
      <c r="B190" s="134" t="str">
        <f>MONTH(Serie_dessazonalizada[[#This Row],[Período]])&amp;YEAR(Serie_dessazonalizada[[#This Row],[Período]])</f>
        <v>72018</v>
      </c>
      <c r="C190" s="146">
        <v>101.4497667066819</v>
      </c>
      <c r="D190" s="135">
        <v>103.77839565279299</v>
      </c>
      <c r="E190" s="135">
        <v>99.408099469960206</v>
      </c>
      <c r="F190" s="135">
        <v>124.6902356307356</v>
      </c>
      <c r="G190" s="135">
        <v>120.34381089154741</v>
      </c>
      <c r="H190" s="136">
        <v>79.207133542515109</v>
      </c>
      <c r="J190" s="133">
        <v>43282</v>
      </c>
      <c r="K190" s="145">
        <v>-4.1244295023630979</v>
      </c>
      <c r="L190" s="135">
        <v>8.0409001875061087E-2</v>
      </c>
      <c r="M190" s="135">
        <v>-0.70068847261294387</v>
      </c>
      <c r="N190" s="135">
        <v>1.7808884925844719</v>
      </c>
      <c r="O190" s="135">
        <v>1.3874847805385635</v>
      </c>
      <c r="P190" s="143">
        <v>-0.48242545807245563</v>
      </c>
    </row>
    <row r="191" spans="1:16" x14ac:dyDescent="0.3">
      <c r="A191" s="133">
        <v>43313</v>
      </c>
      <c r="B191" s="134" t="str">
        <f>MONTH(Serie_dessazonalizada[[#This Row],[Período]])&amp;YEAR(Serie_dessazonalizada[[#This Row],[Período]])</f>
        <v>82018</v>
      </c>
      <c r="C191" s="146">
        <v>101.36257497366459</v>
      </c>
      <c r="D191" s="135">
        <v>102.7835751711669</v>
      </c>
      <c r="E191" s="135">
        <v>97.489197697416429</v>
      </c>
      <c r="F191" s="135">
        <v>123.57932159345749</v>
      </c>
      <c r="G191" s="135">
        <v>120.30403709570579</v>
      </c>
      <c r="H191" s="136">
        <v>79.417831383317605</v>
      </c>
      <c r="J191" s="133">
        <v>43313</v>
      </c>
      <c r="K191" s="145">
        <v>-8.5945720574597831E-2</v>
      </c>
      <c r="L191" s="135">
        <v>-0.95860075246722987</v>
      </c>
      <c r="M191" s="135">
        <v>-1.9303273906002427</v>
      </c>
      <c r="N191" s="135">
        <v>-0.89093907927805016</v>
      </c>
      <c r="O191" s="135">
        <v>-3.3050138222276586E-2</v>
      </c>
      <c r="P191" s="143">
        <v>0.21069784080249576</v>
      </c>
    </row>
    <row r="192" spans="1:16" ht="15" customHeight="1" x14ac:dyDescent="0.3">
      <c r="A192" s="133">
        <v>43344</v>
      </c>
      <c r="B192" s="134" t="str">
        <f>MONTH(Serie_dessazonalizada[[#This Row],[Período]])&amp;YEAR(Serie_dessazonalizada[[#This Row],[Período]])</f>
        <v>92018</v>
      </c>
      <c r="C192" s="146">
        <v>99.646729949460621</v>
      </c>
      <c r="D192" s="135">
        <v>102.7377936495233</v>
      </c>
      <c r="E192" s="135">
        <v>97.156466899869585</v>
      </c>
      <c r="F192" s="135">
        <v>120.99539487769979</v>
      </c>
      <c r="G192" s="135">
        <v>117.5472527780685</v>
      </c>
      <c r="H192" s="136">
        <v>79.544027504062782</v>
      </c>
      <c r="J192" s="133">
        <v>43344</v>
      </c>
      <c r="K192" s="145">
        <v>-1.6927796325712645</v>
      </c>
      <c r="L192" s="135">
        <v>-4.4541670755628038E-2</v>
      </c>
      <c r="M192" s="135">
        <v>-0.34130017007582991</v>
      </c>
      <c r="N192" s="135">
        <v>-2.0909054058883068</v>
      </c>
      <c r="O192" s="135">
        <v>-2.2915143865406491</v>
      </c>
      <c r="P192" s="143">
        <v>0.12619612074517761</v>
      </c>
    </row>
    <row r="193" spans="1:16" ht="15" customHeight="1" x14ac:dyDescent="0.3">
      <c r="A193" s="133">
        <v>43374</v>
      </c>
      <c r="B193" s="134" t="str">
        <f>MONTH(Serie_dessazonalizada[[#This Row],[Período]])&amp;YEAR(Serie_dessazonalizada[[#This Row],[Período]])</f>
        <v>102018</v>
      </c>
      <c r="C193" s="146">
        <v>98.741403357977447</v>
      </c>
      <c r="D193" s="135">
        <v>102.769550839592</v>
      </c>
      <c r="E193" s="135">
        <v>96.419186449074445</v>
      </c>
      <c r="F193" s="135">
        <v>123.807935387157</v>
      </c>
      <c r="G193" s="135">
        <v>120.1624139429002</v>
      </c>
      <c r="H193" s="136">
        <v>79.679739470252002</v>
      </c>
      <c r="J193" s="133">
        <v>43374</v>
      </c>
      <c r="K193" s="145">
        <v>-0.90853617769729389</v>
      </c>
      <c r="L193" s="135">
        <v>3.0910913054098051E-2</v>
      </c>
      <c r="M193" s="135">
        <v>-0.75885885347702953</v>
      </c>
      <c r="N193" s="135">
        <v>2.3245021120845784</v>
      </c>
      <c r="O193" s="135">
        <v>2.224774380537144</v>
      </c>
      <c r="P193" s="143">
        <v>0.13571196618921988</v>
      </c>
    </row>
    <row r="194" spans="1:16" ht="15" customHeight="1" x14ac:dyDescent="0.3">
      <c r="A194" s="133">
        <v>43405</v>
      </c>
      <c r="B194" s="134" t="str">
        <f>MONTH(Serie_dessazonalizada[[#This Row],[Período]])&amp;YEAR(Serie_dessazonalizada[[#This Row],[Período]])</f>
        <v>112018</v>
      </c>
      <c r="C194" s="146">
        <v>94.746533107843774</v>
      </c>
      <c r="D194" s="135">
        <v>103.9699029584083</v>
      </c>
      <c r="E194" s="135">
        <v>97.839675762489236</v>
      </c>
      <c r="F194" s="135">
        <v>122.1230572763529</v>
      </c>
      <c r="G194" s="135">
        <v>117.51603204615</v>
      </c>
      <c r="H194" s="136">
        <v>79.654787485436714</v>
      </c>
      <c r="J194" s="133">
        <v>43405</v>
      </c>
      <c r="K194" s="145">
        <v>-4.0457904326624314</v>
      </c>
      <c r="L194" s="135">
        <v>1.1680036635460918</v>
      </c>
      <c r="M194" s="135">
        <v>1.4732434131925063</v>
      </c>
      <c r="N194" s="135">
        <v>-1.3608805490014533</v>
      </c>
      <c r="O194" s="135">
        <v>-2.2023374946576304</v>
      </c>
      <c r="P194" s="143">
        <v>-2.4951984815288597E-2</v>
      </c>
    </row>
    <row r="195" spans="1:16" ht="15" customHeight="1" x14ac:dyDescent="0.3">
      <c r="A195" s="133">
        <v>43435</v>
      </c>
      <c r="B195" s="134" t="str">
        <f>MONTH(Serie_dessazonalizada[[#This Row],[Período]])&amp;YEAR(Serie_dessazonalizada[[#This Row],[Período]])</f>
        <v>122018</v>
      </c>
      <c r="C195" s="146">
        <v>96.519566443256778</v>
      </c>
      <c r="D195" s="135">
        <v>104.2554146249624</v>
      </c>
      <c r="E195" s="135">
        <v>96.285509256417853</v>
      </c>
      <c r="F195" s="135">
        <v>127.89596117531811</v>
      </c>
      <c r="G195" s="135">
        <v>122.9399259154192</v>
      </c>
      <c r="H195" s="136">
        <v>79.954718648228067</v>
      </c>
      <c r="J195" s="133">
        <v>43435</v>
      </c>
      <c r="K195" s="145">
        <v>1.8713437602987291</v>
      </c>
      <c r="L195" s="135">
        <v>0.27460991924587574</v>
      </c>
      <c r="M195" s="135">
        <v>-1.5884828868854803</v>
      </c>
      <c r="N195" s="135">
        <v>4.7271203552509151</v>
      </c>
      <c r="O195" s="135">
        <v>4.6154501431252912</v>
      </c>
      <c r="P195" s="143">
        <v>0.29993116279135279</v>
      </c>
    </row>
    <row r="196" spans="1:16" ht="15" customHeight="1" x14ac:dyDescent="0.3">
      <c r="A196" s="133">
        <v>43466</v>
      </c>
      <c r="B196" s="134" t="str">
        <f>MONTH(Serie_dessazonalizada[[#This Row],[Período]])&amp;YEAR(Serie_dessazonalizada[[#This Row],[Período]])</f>
        <v>12019</v>
      </c>
      <c r="C196" s="146">
        <v>92.822681425936878</v>
      </c>
      <c r="D196" s="135">
        <v>103.0501652285655</v>
      </c>
      <c r="E196" s="135">
        <v>95.291385021791257</v>
      </c>
      <c r="F196" s="135">
        <v>125.3535125621607</v>
      </c>
      <c r="G196" s="135">
        <v>119.9705973130602</v>
      </c>
      <c r="H196" s="136">
        <v>79.074191250874591</v>
      </c>
      <c r="J196" s="133">
        <v>43466</v>
      </c>
      <c r="K196" s="145">
        <v>-3.8301923159728184</v>
      </c>
      <c r="L196" s="135">
        <v>-1.1560544847790719</v>
      </c>
      <c r="M196" s="135">
        <v>-1.0324754392471927</v>
      </c>
      <c r="N196" s="135">
        <v>-1.9879037537958286</v>
      </c>
      <c r="O196" s="135">
        <v>-2.4152679288271672</v>
      </c>
      <c r="P196" s="143">
        <v>-0.88052739735347529</v>
      </c>
    </row>
    <row r="197" spans="1:16" ht="15" customHeight="1" x14ac:dyDescent="0.3">
      <c r="A197" s="133">
        <v>43497</v>
      </c>
      <c r="B197" s="134" t="str">
        <f>MONTH(Serie_dessazonalizada[[#This Row],[Período]])&amp;YEAR(Serie_dessazonalizada[[#This Row],[Período]])</f>
        <v>22019</v>
      </c>
      <c r="C197" s="146">
        <v>95.119329386008943</v>
      </c>
      <c r="D197" s="135">
        <v>102.7554494778969</v>
      </c>
      <c r="E197" s="135">
        <v>96.614813226665021</v>
      </c>
      <c r="F197" s="135">
        <v>122.13110988133219</v>
      </c>
      <c r="G197" s="135">
        <v>118.1127388837602</v>
      </c>
      <c r="H197" s="136">
        <v>79.451875300800552</v>
      </c>
      <c r="J197" s="133">
        <v>43497</v>
      </c>
      <c r="K197" s="145">
        <v>2.4742314322222612</v>
      </c>
      <c r="L197" s="135">
        <v>-0.28599250667373594</v>
      </c>
      <c r="M197" s="135">
        <v>1.3888225095806113</v>
      </c>
      <c r="N197" s="135">
        <v>-2.5706520822307022</v>
      </c>
      <c r="O197" s="135">
        <v>-1.5485947981503843</v>
      </c>
      <c r="P197" s="143">
        <v>0.37768404992596061</v>
      </c>
    </row>
    <row r="198" spans="1:16" ht="15" customHeight="1" x14ac:dyDescent="0.3">
      <c r="A198" s="133">
        <v>43525</v>
      </c>
      <c r="B198" s="134" t="str">
        <f>MONTH(Serie_dessazonalizada[[#This Row],[Período]])&amp;YEAR(Serie_dessazonalizada[[#This Row],[Período]])</f>
        <v>32019</v>
      </c>
      <c r="C198" s="146">
        <v>92.771859742104112</v>
      </c>
      <c r="D198" s="135">
        <v>102.97606025124411</v>
      </c>
      <c r="E198" s="135">
        <v>93.297938991819251</v>
      </c>
      <c r="F198" s="135">
        <v>122.55403336442529</v>
      </c>
      <c r="G198" s="135">
        <v>118.5333710877193</v>
      </c>
      <c r="H198" s="136">
        <v>78.961256474576402</v>
      </c>
      <c r="J198" s="133">
        <v>43525</v>
      </c>
      <c r="K198" s="145">
        <v>-2.4679207255324891</v>
      </c>
      <c r="L198" s="135">
        <v>0.21469496213401124</v>
      </c>
      <c r="M198" s="135">
        <v>-3.433090769491169</v>
      </c>
      <c r="N198" s="135">
        <v>0.34628644864034325</v>
      </c>
      <c r="O198" s="135">
        <v>0.35612771995158254</v>
      </c>
      <c r="P198" s="143">
        <v>-0.49061882622414998</v>
      </c>
    </row>
    <row r="199" spans="1:16" ht="15.75" customHeight="1" x14ac:dyDescent="0.3">
      <c r="A199" s="133">
        <v>43556</v>
      </c>
      <c r="B199" s="134" t="str">
        <f>MONTH(Serie_dessazonalizada[[#This Row],[Período]])&amp;YEAR(Serie_dessazonalizada[[#This Row],[Período]])</f>
        <v>42019</v>
      </c>
      <c r="C199" s="146">
        <v>93.709936365559784</v>
      </c>
      <c r="D199" s="161">
        <v>103.82476991748911</v>
      </c>
      <c r="E199" s="135">
        <v>105.3449722381545</v>
      </c>
      <c r="F199" s="135">
        <v>121.86837156508319</v>
      </c>
      <c r="G199" s="135">
        <v>116.5691380688767</v>
      </c>
      <c r="H199" s="136">
        <v>66.614675380751223</v>
      </c>
      <c r="J199" s="133">
        <v>43556</v>
      </c>
      <c r="K199" s="145">
        <v>1.0111650516260262</v>
      </c>
      <c r="L199" s="135">
        <v>0.82418152740966444</v>
      </c>
      <c r="M199" s="135">
        <v>12.912432339359158</v>
      </c>
      <c r="N199" s="135">
        <v>-0.55947713879250593</v>
      </c>
      <c r="O199" s="135">
        <v>-1.6571139425276253</v>
      </c>
      <c r="P199" s="143">
        <v>-12.346581093825179</v>
      </c>
    </row>
    <row r="200" spans="1:16" ht="15.75" customHeight="1" x14ac:dyDescent="0.3">
      <c r="A200" s="133">
        <v>43586</v>
      </c>
      <c r="B200" s="134" t="str">
        <f>MONTH(Serie_dessazonalizada[[#This Row],[Período]])&amp;YEAR(Serie_dessazonalizada[[#This Row],[Período]])</f>
        <v>52019</v>
      </c>
      <c r="C200" s="146">
        <v>91.921757667001089</v>
      </c>
      <c r="D200" s="135">
        <v>104.8152511387572</v>
      </c>
      <c r="E200" s="135">
        <v>100.870264879391</v>
      </c>
      <c r="F200" s="135">
        <v>128.0885331987005</v>
      </c>
      <c r="G200" s="135">
        <v>124.23854608366869</v>
      </c>
      <c r="H200" s="136">
        <v>80.77697100044567</v>
      </c>
      <c r="J200" s="133">
        <v>43586</v>
      </c>
      <c r="K200" s="145">
        <v>-1.908206074949258</v>
      </c>
      <c r="L200" s="135">
        <v>0.95399317721122456</v>
      </c>
      <c r="M200" s="135">
        <v>-4.2476705472449865</v>
      </c>
      <c r="N200" s="135">
        <v>5.1039999580986137</v>
      </c>
      <c r="O200" s="135">
        <v>6.5792783080032793</v>
      </c>
      <c r="P200" s="143">
        <v>14.162295619694447</v>
      </c>
    </row>
    <row r="201" spans="1:16" ht="15.75" customHeight="1" x14ac:dyDescent="0.3">
      <c r="A201" s="133">
        <v>43617</v>
      </c>
      <c r="B201" s="134" t="str">
        <f>MONTH(Serie_dessazonalizada[[#This Row],[Período]])&amp;YEAR(Serie_dessazonalizada[[#This Row],[Período]])</f>
        <v>62019</v>
      </c>
      <c r="C201" s="146">
        <v>96.442042704650305</v>
      </c>
      <c r="D201" s="135">
        <v>105.0856459391417</v>
      </c>
      <c r="E201" s="135">
        <v>98.789796584327405</v>
      </c>
      <c r="F201" s="135">
        <v>126.53096541859441</v>
      </c>
      <c r="G201" s="135">
        <v>121.241572992808</v>
      </c>
      <c r="H201" s="136">
        <v>78.779105587127972</v>
      </c>
      <c r="J201" s="133">
        <v>43617</v>
      </c>
      <c r="K201" s="145">
        <v>4.9175354697030009</v>
      </c>
      <c r="L201" s="135">
        <v>0.25797276393159468</v>
      </c>
      <c r="M201" s="135">
        <v>-2.0625189172955776</v>
      </c>
      <c r="N201" s="135">
        <v>-1.2160087567634819</v>
      </c>
      <c r="O201" s="135">
        <v>-2.4122731513956825</v>
      </c>
      <c r="P201" s="143">
        <v>-1.9978654133176974</v>
      </c>
    </row>
    <row r="202" spans="1:16" ht="15.75" customHeight="1" x14ac:dyDescent="0.3">
      <c r="A202" s="133">
        <v>43647</v>
      </c>
      <c r="B202" s="134" t="str">
        <f>MONTH(Serie_dessazonalizada[[#This Row],[Período]])&amp;YEAR(Serie_dessazonalizada[[#This Row],[Período]])</f>
        <v>72019</v>
      </c>
      <c r="C202" s="146">
        <v>90.353616294758112</v>
      </c>
      <c r="D202" s="135">
        <v>105.7157149323584</v>
      </c>
      <c r="E202" s="135">
        <v>97.30878225651</v>
      </c>
      <c r="F202" s="135">
        <v>126.22104420084349</v>
      </c>
      <c r="G202" s="135">
        <v>119.5300634458177</v>
      </c>
      <c r="H202" s="136">
        <v>80.838546569979428</v>
      </c>
      <c r="J202" s="133">
        <v>43647</v>
      </c>
      <c r="K202" s="145">
        <v>-6.3130417390035412</v>
      </c>
      <c r="L202" s="135">
        <v>0.59957664777698394</v>
      </c>
      <c r="M202" s="135">
        <v>-1.4991571792064629</v>
      </c>
      <c r="N202" s="135">
        <v>-0.24493705293847939</v>
      </c>
      <c r="O202" s="135">
        <v>-1.4116523769382519</v>
      </c>
      <c r="P202" s="143">
        <v>2.0594409828514557</v>
      </c>
    </row>
    <row r="203" spans="1:16" ht="15.75" customHeight="1" x14ac:dyDescent="0.3">
      <c r="A203" s="133">
        <v>43678</v>
      </c>
      <c r="B203" s="134" t="str">
        <f>MONTH(Serie_dessazonalizada[[#This Row],[Período]])&amp;YEAR(Serie_dessazonalizada[[#This Row],[Período]])</f>
        <v>82019</v>
      </c>
      <c r="C203" s="146">
        <v>93.01584089720555</v>
      </c>
      <c r="D203" s="135">
        <v>106.672173418803</v>
      </c>
      <c r="E203" s="135">
        <v>98.388469798055269</v>
      </c>
      <c r="F203" s="135">
        <v>125.99772775668259</v>
      </c>
      <c r="G203" s="135">
        <v>118.19835756242119</v>
      </c>
      <c r="H203" s="136">
        <v>80.126633684462391</v>
      </c>
      <c r="J203" s="133">
        <v>43678</v>
      </c>
      <c r="K203" s="145">
        <v>2.9464505258566915</v>
      </c>
      <c r="L203" s="135">
        <v>0.90474579588908599</v>
      </c>
      <c r="M203" s="135">
        <v>1.1095478912675811</v>
      </c>
      <c r="N203" s="135">
        <v>-0.17692489043709578</v>
      </c>
      <c r="O203" s="135">
        <v>-1.1141179423870748</v>
      </c>
      <c r="P203" s="143">
        <v>-0.71191288551703735</v>
      </c>
    </row>
    <row r="204" spans="1:16" ht="15.75" customHeight="1" x14ac:dyDescent="0.3">
      <c r="A204" s="133">
        <v>43709</v>
      </c>
      <c r="B204" s="134" t="str">
        <f>MONTH(Serie_dessazonalizada[[#This Row],[Período]])&amp;YEAR(Serie_dessazonalizada[[#This Row],[Período]])</f>
        <v>92019</v>
      </c>
      <c r="C204" s="146">
        <v>95.377329902281474</v>
      </c>
      <c r="D204" s="135">
        <v>106.5646582961685</v>
      </c>
      <c r="E204" s="135">
        <v>97.662510152170626</v>
      </c>
      <c r="F204" s="135">
        <v>126.99220028217761</v>
      </c>
      <c r="G204" s="135">
        <v>118.9702486695373</v>
      </c>
      <c r="H204" s="136">
        <v>79.930805492865005</v>
      </c>
      <c r="J204" s="133">
        <v>43709</v>
      </c>
      <c r="K204" s="145">
        <v>2.5388030493490596</v>
      </c>
      <c r="L204" s="135">
        <v>-0.10079022409375987</v>
      </c>
      <c r="M204" s="135">
        <v>-0.73785032674529138</v>
      </c>
      <c r="N204" s="135">
        <v>0.78927814271021135</v>
      </c>
      <c r="O204" s="135">
        <v>0.65304723604849135</v>
      </c>
      <c r="P204" s="143">
        <v>-0.19582819159738563</v>
      </c>
    </row>
    <row r="205" spans="1:16" ht="15.75" customHeight="1" x14ac:dyDescent="0.3">
      <c r="A205" s="133">
        <v>43739</v>
      </c>
      <c r="B205" s="134" t="str">
        <f>MONTH(Serie_dessazonalizada[[#This Row],[Período]])&amp;YEAR(Serie_dessazonalizada[[#This Row],[Período]])</f>
        <v>102019</v>
      </c>
      <c r="C205" s="146">
        <v>94.486781922560823</v>
      </c>
      <c r="D205" s="135">
        <v>107.2465916273184</v>
      </c>
      <c r="E205" s="135">
        <v>98.815028801659636</v>
      </c>
      <c r="F205" s="135">
        <v>127.7882468425766</v>
      </c>
      <c r="G205" s="135">
        <v>118.8665627283067</v>
      </c>
      <c r="H205" s="136">
        <v>80.388856329735077</v>
      </c>
      <c r="J205" s="133">
        <v>43739</v>
      </c>
      <c r="K205" s="145">
        <v>-0.93371032784526364</v>
      </c>
      <c r="L205" s="135">
        <v>0.63992447595021373</v>
      </c>
      <c r="M205" s="135">
        <v>1.1801034477746271</v>
      </c>
      <c r="N205" s="135">
        <v>0.62684681313511414</v>
      </c>
      <c r="O205" s="135">
        <v>-8.7152832233377928E-2</v>
      </c>
      <c r="P205" s="143">
        <v>0.45805083687007198</v>
      </c>
    </row>
    <row r="206" spans="1:16" ht="15.75" customHeight="1" x14ac:dyDescent="0.3">
      <c r="A206" s="133">
        <v>43770</v>
      </c>
      <c r="B206" s="134" t="str">
        <f>MONTH(Serie_dessazonalizada[[#This Row],[Período]])&amp;YEAR(Serie_dessazonalizada[[#This Row],[Período]])</f>
        <v>112019</v>
      </c>
      <c r="C206" s="146">
        <v>91.958376976856655</v>
      </c>
      <c r="D206" s="135">
        <v>108.4544794324154</v>
      </c>
      <c r="E206" s="135">
        <v>99.154814586345992</v>
      </c>
      <c r="F206" s="135">
        <v>129.52988466343609</v>
      </c>
      <c r="G206" s="135">
        <v>119.42761823876791</v>
      </c>
      <c r="H206" s="136">
        <v>81.350066816231504</v>
      </c>
      <c r="J206" s="133">
        <v>43770</v>
      </c>
      <c r="K206" s="145">
        <v>-2.6759350824080235</v>
      </c>
      <c r="L206" s="135">
        <v>1.126271508277306</v>
      </c>
      <c r="M206" s="135">
        <v>0.3438604317652631</v>
      </c>
      <c r="N206" s="135">
        <v>1.3629092376586347</v>
      </c>
      <c r="O206" s="135">
        <v>0.47200448770745257</v>
      </c>
      <c r="P206" s="143">
        <v>0.9612104864964266</v>
      </c>
    </row>
    <row r="207" spans="1:16" ht="15.75" customHeight="1" x14ac:dyDescent="0.3">
      <c r="A207" s="133">
        <v>43800</v>
      </c>
      <c r="B207" s="134" t="str">
        <f>MONTH(Serie_dessazonalizada[[#This Row],[Período]])&amp;YEAR(Serie_dessazonalizada[[#This Row],[Período]])</f>
        <v>122019</v>
      </c>
      <c r="C207" s="146">
        <v>89.735153462002756</v>
      </c>
      <c r="D207" s="135">
        <v>108.04380131559461</v>
      </c>
      <c r="E207" s="135">
        <v>97.045096685932307</v>
      </c>
      <c r="F207" s="135">
        <v>130.0297849830516</v>
      </c>
      <c r="G207" s="135">
        <v>120.5582203095786</v>
      </c>
      <c r="H207" s="136">
        <v>81.811125730564427</v>
      </c>
      <c r="J207" s="133">
        <v>43800</v>
      </c>
      <c r="K207" s="145">
        <v>-2.417641098008311</v>
      </c>
      <c r="L207" s="135">
        <v>-0.37866404317279384</v>
      </c>
      <c r="M207" s="135">
        <v>-2.1277009182206683</v>
      </c>
      <c r="N207" s="135">
        <v>0.38593435091401618</v>
      </c>
      <c r="O207" s="135">
        <v>0.94668393080595326</v>
      </c>
      <c r="P207" s="143">
        <v>0.46105891433292356</v>
      </c>
    </row>
    <row r="208" spans="1:16" ht="15.75" customHeight="1" x14ac:dyDescent="0.3">
      <c r="A208" s="133">
        <v>43831</v>
      </c>
      <c r="B208" s="134" t="str">
        <f>MONTH(Serie_dessazonalizada[[#This Row],[Período]])&amp;YEAR(Serie_dessazonalizada[[#This Row],[Período]])</f>
        <v>12020</v>
      </c>
      <c r="C208" s="146">
        <v>93.031009722753438</v>
      </c>
      <c r="D208" s="135">
        <v>107.6898325944553</v>
      </c>
      <c r="E208" s="135">
        <v>97.559050191171195</v>
      </c>
      <c r="F208" s="135">
        <v>129.3812742264513</v>
      </c>
      <c r="G208" s="135">
        <v>120.1924834076336</v>
      </c>
      <c r="H208" s="136">
        <v>81.644917096062386</v>
      </c>
      <c r="J208" s="133">
        <v>43831</v>
      </c>
      <c r="K208" s="145">
        <v>3.6728708132719379</v>
      </c>
      <c r="L208" s="135">
        <v>-0.32761594541214989</v>
      </c>
      <c r="M208" s="135">
        <v>0.52960275458552952</v>
      </c>
      <c r="N208" s="135">
        <v>-0.49874015917570796</v>
      </c>
      <c r="O208" s="135">
        <v>-0.30336952636313941</v>
      </c>
      <c r="P208" s="143">
        <v>-0.16620863450204126</v>
      </c>
    </row>
    <row r="209" spans="1:16 16384:16384" ht="15" customHeight="1" x14ac:dyDescent="0.3">
      <c r="A209" s="133">
        <v>43862</v>
      </c>
      <c r="B209" s="146" t="str">
        <f>MONTH(Serie_dessazonalizada[[#This Row],[Período]])&amp;YEAR(Serie_dessazonalizada[[#This Row],[Período]])</f>
        <v>22020</v>
      </c>
      <c r="C209" s="135">
        <v>97.180922845729668</v>
      </c>
      <c r="D209" s="135">
        <v>107.8940777908371</v>
      </c>
      <c r="E209" s="135">
        <v>99.073473975326564</v>
      </c>
      <c r="F209" s="135">
        <v>125.32128499132691</v>
      </c>
      <c r="G209" s="136">
        <v>115.49271001478451</v>
      </c>
      <c r="H209" s="136">
        <v>81.626692025844761</v>
      </c>
      <c r="J209" s="133">
        <v>43862</v>
      </c>
      <c r="K209" s="135">
        <v>4.4607847806270211</v>
      </c>
      <c r="L209" s="135">
        <v>0.18966061276273299</v>
      </c>
      <c r="M209" s="135">
        <v>1.5523150145350839</v>
      </c>
      <c r="N209" s="135">
        <v>-3.1380037485319097</v>
      </c>
      <c r="O209" s="143">
        <v>-3.9102057463192463</v>
      </c>
      <c r="P209" s="143">
        <v>-1.8225070217624761E-2</v>
      </c>
      <c r="XFD209" s="133"/>
    </row>
    <row r="210" spans="1:16 16384:16384" ht="15" customHeight="1" x14ac:dyDescent="0.3">
      <c r="A210" s="133">
        <v>43891</v>
      </c>
      <c r="B210" s="146" t="str">
        <f>MONTH(Serie_dessazonalizada[[#This Row],[Período]])&amp;YEAR(Serie_dessazonalizada[[#This Row],[Período]])</f>
        <v>32020</v>
      </c>
      <c r="C210" s="135">
        <v>89.573683018360896</v>
      </c>
      <c r="D210" s="135">
        <v>107.7484484452893</v>
      </c>
      <c r="E210" s="135">
        <v>95.479053460976672</v>
      </c>
      <c r="F210" s="135">
        <v>128.40489605557059</v>
      </c>
      <c r="G210" s="136">
        <v>118.7661502600357</v>
      </c>
      <c r="H210" s="136">
        <v>77.86961206278859</v>
      </c>
      <c r="J210" s="133">
        <v>43891</v>
      </c>
      <c r="K210" s="135">
        <v>-7.8279147847205799</v>
      </c>
      <c r="L210" s="135">
        <v>-0.13497436423722864</v>
      </c>
      <c r="M210" s="135">
        <v>-3.6280352047058053</v>
      </c>
      <c r="N210" s="135">
        <v>2.4605645118122519</v>
      </c>
      <c r="O210" s="143">
        <v>2.8343262919643615</v>
      </c>
      <c r="P210" s="143">
        <v>-3.7570799630561709</v>
      </c>
      <c r="XFD210" s="133"/>
    </row>
    <row r="211" spans="1:16 16384:16384" ht="15" customHeight="1" x14ac:dyDescent="0.3">
      <c r="A211" s="133">
        <v>43922</v>
      </c>
      <c r="B211" s="146" t="str">
        <f>MONTH(Serie_dessazonalizada[[#This Row],[Período]])&amp;YEAR(Serie_dessazonalizada[[#This Row],[Período]])</f>
        <v>42020</v>
      </c>
      <c r="C211" s="135">
        <v>75.131226808110767</v>
      </c>
      <c r="D211" s="135">
        <v>103.4080297403753</v>
      </c>
      <c r="E211" s="135">
        <v>76.824540722757732</v>
      </c>
      <c r="F211" s="135">
        <v>126.6500805245897</v>
      </c>
      <c r="G211" s="136">
        <v>121.4273615745241</v>
      </c>
      <c r="H211" s="136">
        <v>70.857454189853797</v>
      </c>
      <c r="J211" s="133">
        <v>43922</v>
      </c>
      <c r="K211" s="135">
        <v>-16.123548483866294</v>
      </c>
      <c r="L211" s="135">
        <v>-4.0282888222914002</v>
      </c>
      <c r="M211" s="135">
        <v>-19.537806526164655</v>
      </c>
      <c r="N211" s="135">
        <v>-1.366626651231001</v>
      </c>
      <c r="O211" s="143">
        <v>2.2407153121169103</v>
      </c>
      <c r="P211" s="143">
        <v>-7.0121578729347931</v>
      </c>
      <c r="XFD211" s="133"/>
    </row>
    <row r="212" spans="1:16 16384:16384" ht="15" customHeight="1" x14ac:dyDescent="0.3">
      <c r="A212" s="133">
        <v>43952</v>
      </c>
      <c r="B212" s="146" t="str">
        <f>MONTH(Serie_dessazonalizada[[#This Row],[Período]])&amp;YEAR(Serie_dessazonalizada[[#This Row],[Período]])</f>
        <v>52020</v>
      </c>
      <c r="C212" s="135">
        <v>83.163278279419274</v>
      </c>
      <c r="D212" s="135">
        <v>102.1496146912551</v>
      </c>
      <c r="E212" s="135">
        <v>82.537950325893604</v>
      </c>
      <c r="F212" s="135">
        <v>111.09919618318369</v>
      </c>
      <c r="G212" s="136">
        <v>111.0048711768134</v>
      </c>
      <c r="H212" s="136">
        <v>73.661788247128925</v>
      </c>
      <c r="J212" s="133">
        <v>43952</v>
      </c>
      <c r="K212" s="135">
        <v>10.690696548617263</v>
      </c>
      <c r="L212" s="135">
        <v>-1.2169413267806017</v>
      </c>
      <c r="M212" s="135">
        <v>7.4369590099526484</v>
      </c>
      <c r="N212" s="135">
        <v>-12.278621756096499</v>
      </c>
      <c r="O212" s="143">
        <v>-8.5833129062217726</v>
      </c>
      <c r="P212" s="143">
        <v>2.8043340572751276</v>
      </c>
      <c r="XFD212" s="133"/>
    </row>
    <row r="213" spans="1:16 16384:16384" ht="15" customHeight="1" x14ac:dyDescent="0.3">
      <c r="A213" s="133">
        <v>43983</v>
      </c>
      <c r="B213" s="146" t="str">
        <f>MONTH(Serie_dessazonalizada[[#This Row],[Período]])&amp;YEAR(Serie_dessazonalizada[[#This Row],[Período]])</f>
        <v>62020</v>
      </c>
      <c r="C213" s="135">
        <v>87.485905139320096</v>
      </c>
      <c r="D213" s="135">
        <v>101.896032515396</v>
      </c>
      <c r="E213" s="135">
        <v>87.880086852057246</v>
      </c>
      <c r="F213" s="135">
        <v>117.1850876221995</v>
      </c>
      <c r="G213" s="136">
        <v>116.22235689028869</v>
      </c>
      <c r="H213" s="136">
        <v>74.890053132320219</v>
      </c>
      <c r="J213" s="133">
        <v>43983</v>
      </c>
      <c r="K213" s="135">
        <v>5.1977590943171839</v>
      </c>
      <c r="L213" s="135">
        <v>-0.24824584666867375</v>
      </c>
      <c r="M213" s="135">
        <v>6.4723396995814673</v>
      </c>
      <c r="N213" s="135">
        <v>5.4778897130643589</v>
      </c>
      <c r="O213" s="143">
        <v>4.700231312520204</v>
      </c>
      <c r="P213" s="143">
        <v>1.2282648851912938</v>
      </c>
      <c r="XFD213" s="133"/>
    </row>
    <row r="214" spans="1:16 16384:16384" ht="15" customHeight="1" x14ac:dyDescent="0.3">
      <c r="A214" s="133">
        <v>44013</v>
      </c>
      <c r="B214" s="146" t="str">
        <f>MONTH(Serie_dessazonalizada[[#This Row],[Período]])&amp;YEAR(Serie_dessazonalizada[[#This Row],[Período]])</f>
        <v>72020</v>
      </c>
      <c r="C214" s="135">
        <v>93.409505354008587</v>
      </c>
      <c r="D214" s="135">
        <v>101.0442618978897</v>
      </c>
      <c r="E214" s="135">
        <v>94.975830084020131</v>
      </c>
      <c r="F214" s="135">
        <v>118.9710150758382</v>
      </c>
      <c r="G214" s="136">
        <v>117.8470414462287</v>
      </c>
      <c r="H214" s="136">
        <v>77.442991342770739</v>
      </c>
      <c r="J214" s="133">
        <v>44013</v>
      </c>
      <c r="K214" s="135">
        <v>6.7709195044107275</v>
      </c>
      <c r="L214" s="135">
        <v>-0.83592127826724316</v>
      </c>
      <c r="M214" s="135">
        <v>8.0743470860563633</v>
      </c>
      <c r="N214" s="135">
        <v>1.5240228000651905</v>
      </c>
      <c r="O214" s="143">
        <v>1.3979105220466945</v>
      </c>
      <c r="P214" s="143">
        <v>2.5529382104505203</v>
      </c>
      <c r="XFD214" s="133"/>
    </row>
    <row r="215" spans="1:16 16384:16384" x14ac:dyDescent="0.3">
      <c r="A215" s="133">
        <v>44044</v>
      </c>
      <c r="B215" s="146" t="str">
        <f>MONTH(Serie_dessazonalizada[[#This Row],[Período]])&amp;YEAR(Serie_dessazonalizada[[#This Row],[Período]])</f>
        <v>82020</v>
      </c>
      <c r="C215" s="135">
        <v>101.7446910357591</v>
      </c>
      <c r="D215" s="135">
        <v>102.0333369676765</v>
      </c>
      <c r="E215" s="135">
        <v>95.617744459562658</v>
      </c>
      <c r="F215" s="135">
        <v>123.5419196273657</v>
      </c>
      <c r="G215" s="136">
        <v>121.0592168361197</v>
      </c>
      <c r="H215" s="136">
        <v>80.097489188423793</v>
      </c>
      <c r="J215" s="133">
        <v>44044</v>
      </c>
      <c r="K215" s="135">
        <v>8.9232735471206723</v>
      </c>
      <c r="L215" s="135">
        <v>0.97885327796873534</v>
      </c>
      <c r="M215" s="135">
        <v>0.67587129796566003</v>
      </c>
      <c r="N215" s="135">
        <v>3.8420320685788698</v>
      </c>
      <c r="O215" s="143">
        <v>2.725715767210545</v>
      </c>
      <c r="P215" s="143">
        <v>2.6544978456530544</v>
      </c>
      <c r="XFD215" s="133"/>
    </row>
    <row r="216" spans="1:16 16384:16384" ht="15" customHeight="1" x14ac:dyDescent="0.3">
      <c r="A216" s="133">
        <v>44075</v>
      </c>
      <c r="B216" s="146" t="str">
        <f>MONTH(Serie_dessazonalizada[[#This Row],[Período]])&amp;YEAR(Serie_dessazonalizada[[#This Row],[Período]])</f>
        <v>92020</v>
      </c>
      <c r="C216" s="135">
        <v>99.238388463033615</v>
      </c>
      <c r="D216" s="135">
        <v>103.28891883566099</v>
      </c>
      <c r="E216" s="135">
        <v>97.733223185804746</v>
      </c>
      <c r="F216" s="135">
        <v>125.05684204737111</v>
      </c>
      <c r="G216" s="136">
        <v>120.9323511727558</v>
      </c>
      <c r="H216" s="136">
        <v>81.836708508847224</v>
      </c>
      <c r="J216" s="133">
        <v>44075</v>
      </c>
      <c r="K216" s="135">
        <v>-2.4633251594863315</v>
      </c>
      <c r="L216" s="135">
        <v>1.2305604278945117</v>
      </c>
      <c r="M216" s="135">
        <v>2.2124332028525702</v>
      </c>
      <c r="N216" s="135">
        <v>1.2262416065533075</v>
      </c>
      <c r="O216" s="143">
        <v>-0.10479636881811465</v>
      </c>
      <c r="P216" s="143">
        <v>1.7392193204234303</v>
      </c>
      <c r="XFD216" s="133"/>
    </row>
    <row r="217" spans="1:16 16384:16384" ht="15" customHeight="1" x14ac:dyDescent="0.3">
      <c r="A217" s="133">
        <v>44105</v>
      </c>
      <c r="B217" s="146" t="str">
        <f>MONTH(Serie_dessazonalizada[[#This Row],[Período]])&amp;YEAR(Serie_dessazonalizada[[#This Row],[Período]])</f>
        <v>102020</v>
      </c>
      <c r="C217" s="135">
        <v>98.044639095984977</v>
      </c>
      <c r="D217" s="135">
        <v>103.89496130978991</v>
      </c>
      <c r="E217" s="135">
        <v>97.433220210614806</v>
      </c>
      <c r="F217" s="135">
        <v>121.31608208962071</v>
      </c>
      <c r="G217" s="136">
        <v>116.4928528282713</v>
      </c>
      <c r="H217" s="136">
        <v>82.83917492204661</v>
      </c>
      <c r="J217" s="133">
        <v>44105</v>
      </c>
      <c r="K217" s="135">
        <v>-1.2029108750524617</v>
      </c>
      <c r="L217" s="135">
        <v>0.58674491025815001</v>
      </c>
      <c r="M217" s="135">
        <v>-0.30696109819236411</v>
      </c>
      <c r="N217" s="135">
        <v>-2.9912477370357804</v>
      </c>
      <c r="O217" s="143">
        <v>-3.6710593165781895</v>
      </c>
      <c r="P217" s="143">
        <v>1.0024664131993859</v>
      </c>
      <c r="XFD217" s="133"/>
    </row>
    <row r="218" spans="1:16 16384:16384" ht="15" customHeight="1" x14ac:dyDescent="0.3">
      <c r="A218" s="133">
        <v>44136</v>
      </c>
      <c r="B218" s="134" t="str">
        <f>MONTH(Serie_dessazonalizada[[#This Row],[Período]])&amp;YEAR(Serie_dessazonalizada[[#This Row],[Período]])</f>
        <v>112020</v>
      </c>
      <c r="C218" s="146">
        <v>100.6978377948804</v>
      </c>
      <c r="D218" s="135">
        <v>103.8630626174637</v>
      </c>
      <c r="E218" s="135">
        <v>97.696637726676769</v>
      </c>
      <c r="F218" s="135">
        <v>123.8848910689381</v>
      </c>
      <c r="G218" s="135">
        <v>118.96311174504029</v>
      </c>
      <c r="H218" s="136">
        <v>81.016075454842209</v>
      </c>
      <c r="J218" s="133">
        <v>44136</v>
      </c>
      <c r="K218" s="135">
        <v>2.7061129740076466</v>
      </c>
      <c r="L218" s="135">
        <v>-3.0702829015061207E-2</v>
      </c>
      <c r="M218" s="135">
        <v>0.27035698449928225</v>
      </c>
      <c r="N218" s="135">
        <v>2.1174513181358106</v>
      </c>
      <c r="O218" s="143">
        <v>2.1205240122418036</v>
      </c>
      <c r="P218" s="143">
        <v>-1.8230994672044005</v>
      </c>
    </row>
    <row r="219" spans="1:16 16384:16384" ht="15" customHeight="1" x14ac:dyDescent="0.3">
      <c r="A219" s="133">
        <v>44166</v>
      </c>
      <c r="B219" s="134" t="str">
        <f>MONTH(Serie_dessazonalizada[[#This Row],[Período]])&amp;YEAR(Serie_dessazonalizada[[#This Row],[Período]])</f>
        <v>122020</v>
      </c>
      <c r="C219" s="146">
        <v>100.87344453382489</v>
      </c>
      <c r="D219" s="135">
        <v>104.83332930204659</v>
      </c>
      <c r="E219" s="135">
        <v>100.75997855617111</v>
      </c>
      <c r="F219" s="135">
        <v>122.29796410081281</v>
      </c>
      <c r="G219" s="135">
        <v>116.4777169070156</v>
      </c>
      <c r="H219" s="136">
        <v>82.453253595745949</v>
      </c>
      <c r="J219" s="133">
        <v>44166</v>
      </c>
      <c r="K219" s="135">
        <v>0.17438978114128201</v>
      </c>
      <c r="L219" s="135">
        <v>0.93417877359968549</v>
      </c>
      <c r="M219" s="135">
        <v>3.1355642330952698</v>
      </c>
      <c r="N219" s="135">
        <v>-1.280968933687177</v>
      </c>
      <c r="O219" s="143">
        <v>-2.0892147167025561</v>
      </c>
      <c r="P219" s="143">
        <v>1.4371781409037396</v>
      </c>
    </row>
    <row r="220" spans="1:16 16384:16384" ht="15" customHeight="1" x14ac:dyDescent="0.3">
      <c r="A220" s="133">
        <v>44197</v>
      </c>
      <c r="B220" s="134" t="str">
        <f>MONTH(Serie_dessazonalizada[[#This Row],[Período]])&amp;YEAR(Serie_dessazonalizada[[#This Row],[Período]])</f>
        <v>12021</v>
      </c>
      <c r="C220" s="146">
        <v>107.8555016557078</v>
      </c>
      <c r="D220" s="135">
        <v>105.8268342798535</v>
      </c>
      <c r="E220" s="135">
        <v>102.05581196859249</v>
      </c>
      <c r="F220" s="135">
        <v>122.0632641541016</v>
      </c>
      <c r="G220" s="135">
        <v>115.0877008005439</v>
      </c>
      <c r="H220" s="136">
        <v>81.694484842202513</v>
      </c>
      <c r="J220" s="133">
        <v>44197</v>
      </c>
      <c r="K220" s="135">
        <v>6.9216007782322517</v>
      </c>
      <c r="L220" s="135">
        <v>0.94769953832565312</v>
      </c>
      <c r="M220" s="135">
        <v>1.2860596349759978</v>
      </c>
      <c r="N220" s="135">
        <v>-0.1919083023473184</v>
      </c>
      <c r="O220" s="143">
        <v>-1.1933751307826184</v>
      </c>
      <c r="P220" s="143">
        <v>-0.75876875354343554</v>
      </c>
    </row>
    <row r="221" spans="1:16 16384:16384" ht="15" customHeight="1" x14ac:dyDescent="0.3">
      <c r="A221" s="133">
        <v>44228</v>
      </c>
      <c r="B221" s="134" t="str">
        <f>MONTH(Serie_dessazonalizada[[#This Row],[Período]])&amp;YEAR(Serie_dessazonalizada[[#This Row],[Período]])</f>
        <v>22021</v>
      </c>
      <c r="C221" s="146">
        <v>104.3282510887164</v>
      </c>
      <c r="D221" s="135">
        <v>107.41872483203549</v>
      </c>
      <c r="E221" s="135">
        <v>100.191975052459</v>
      </c>
      <c r="F221" s="135">
        <v>122.7491000335048</v>
      </c>
      <c r="G221" s="135">
        <v>113.7888099848802</v>
      </c>
      <c r="H221" s="136">
        <v>83.659246247930199</v>
      </c>
      <c r="J221" s="133">
        <v>44228</v>
      </c>
      <c r="K221" s="135">
        <v>-3.2703483019818056</v>
      </c>
      <c r="L221" s="135">
        <v>1.5042409262402414</v>
      </c>
      <c r="M221" s="135">
        <v>-1.826291790914452</v>
      </c>
      <c r="N221" s="135">
        <v>0.56186919476227559</v>
      </c>
      <c r="O221" s="143">
        <v>-1.1286095791545765</v>
      </c>
      <c r="P221" s="143">
        <v>1.9647614057276854</v>
      </c>
    </row>
    <row r="222" spans="1:16 16384:16384" ht="15" customHeight="1" x14ac:dyDescent="0.3">
      <c r="A222" s="133">
        <v>44256</v>
      </c>
      <c r="B222" s="134" t="str">
        <f>MONTH(Serie_dessazonalizada[[#This Row],[Período]])&amp;YEAR(Serie_dessazonalizada[[#This Row],[Período]])</f>
        <v>32021</v>
      </c>
      <c r="C222" s="146">
        <v>104.14201077758359</v>
      </c>
      <c r="D222" s="135">
        <v>108.2106285803214</v>
      </c>
      <c r="E222" s="135">
        <v>99.230969418574048</v>
      </c>
      <c r="F222" s="135">
        <v>120.5821505899787</v>
      </c>
      <c r="G222" s="135">
        <v>111.37494881649511</v>
      </c>
      <c r="H222" s="136">
        <v>82.49139496590098</v>
      </c>
      <c r="J222" s="133">
        <v>44256</v>
      </c>
      <c r="K222" s="135">
        <v>-0.17851378623651551</v>
      </c>
      <c r="L222" s="135">
        <v>0.73721201729415287</v>
      </c>
      <c r="M222" s="135">
        <v>-0.95916427775955482</v>
      </c>
      <c r="N222" s="135">
        <v>-1.7653485385511019</v>
      </c>
      <c r="O222" s="143">
        <v>-2.1213519753883014</v>
      </c>
      <c r="P222" s="143">
        <v>-1.1678512820292184</v>
      </c>
    </row>
    <row r="223" spans="1:16 16384:16384" ht="15" customHeight="1" x14ac:dyDescent="0.3">
      <c r="A223" s="133">
        <v>44287</v>
      </c>
      <c r="B223" s="134" t="str">
        <f>MONTH(Serie_dessazonalizada[[#This Row],[Período]])&amp;YEAR(Serie_dessazonalizada[[#This Row],[Período]])</f>
        <v>42021</v>
      </c>
      <c r="C223" s="146">
        <v>99.818306773663352</v>
      </c>
      <c r="D223" s="135">
        <v>109.1514847265596</v>
      </c>
      <c r="E223" s="135">
        <v>99.467598400720135</v>
      </c>
      <c r="F223" s="135">
        <v>127.61704197246441</v>
      </c>
      <c r="G223" s="135">
        <v>116.4345614931606</v>
      </c>
      <c r="H223" s="136">
        <v>83.244046284508613</v>
      </c>
      <c r="J223" s="133">
        <v>44287</v>
      </c>
      <c r="K223" s="135">
        <v>-4.1517385458922904</v>
      </c>
      <c r="L223" s="135">
        <v>0.86946740683595192</v>
      </c>
      <c r="M223" s="135">
        <v>0.23846283426693454</v>
      </c>
      <c r="N223" s="135">
        <v>5.8341067463681178</v>
      </c>
      <c r="O223" s="143">
        <v>4.5428641992032457</v>
      </c>
      <c r="P223" s="143">
        <v>0.7526513186076329</v>
      </c>
    </row>
    <row r="224" spans="1:16 16384:16384" ht="15" customHeight="1" x14ac:dyDescent="0.3">
      <c r="A224" s="133">
        <v>44317</v>
      </c>
      <c r="B224" s="134" t="str">
        <f>MONTH(Serie_dessazonalizada[[#This Row],[Período]])&amp;YEAR(Serie_dessazonalizada[[#This Row],[Período]])</f>
        <v>52021</v>
      </c>
      <c r="C224" s="146">
        <v>107.2619238886123</v>
      </c>
      <c r="D224" s="135">
        <v>109.2580743909225</v>
      </c>
      <c r="E224" s="135">
        <v>102.8027450590625</v>
      </c>
      <c r="F224" s="135">
        <v>122.1608807508385</v>
      </c>
      <c r="G224" s="135">
        <v>113.3935305479186</v>
      </c>
      <c r="H224" s="136">
        <v>83.188810669438183</v>
      </c>
      <c r="J224" s="133">
        <v>44317</v>
      </c>
      <c r="K224" s="135">
        <v>7.457166280958111</v>
      </c>
      <c r="L224" s="135">
        <v>9.765296791878092E-2</v>
      </c>
      <c r="M224" s="135">
        <v>3.3529980737106255</v>
      </c>
      <c r="N224" s="135">
        <v>-4.2754174029540399</v>
      </c>
      <c r="O224" s="143">
        <v>-2.6117940465818053</v>
      </c>
      <c r="P224" s="143">
        <v>-5.5235615070429844E-2</v>
      </c>
    </row>
    <row r="225" spans="1:16" ht="15" customHeight="1" x14ac:dyDescent="0.3">
      <c r="A225" s="133">
        <v>44348</v>
      </c>
      <c r="B225" s="134" t="str">
        <f>MONTH(Serie_dessazonalizada[[#This Row],[Período]])&amp;YEAR(Serie_dessazonalizada[[#This Row],[Período]])</f>
        <v>62021</v>
      </c>
      <c r="C225" s="146">
        <v>106.08107668437</v>
      </c>
      <c r="D225" s="135">
        <v>109.5274353491501</v>
      </c>
      <c r="E225" s="135">
        <v>102.0559446110861</v>
      </c>
      <c r="F225" s="135">
        <v>122.3258162929276</v>
      </c>
      <c r="G225" s="135">
        <v>112.7127778568836</v>
      </c>
      <c r="H225" s="136">
        <v>83.507647235755627</v>
      </c>
      <c r="J225" s="133">
        <v>44348</v>
      </c>
      <c r="K225" s="135">
        <v>-1.1009006378335762</v>
      </c>
      <c r="L225" s="135">
        <v>0.24653643195634914</v>
      </c>
      <c r="M225" s="135">
        <v>-0.72644018167739</v>
      </c>
      <c r="N225" s="135">
        <v>0.13501502369281576</v>
      </c>
      <c r="O225" s="143">
        <v>-0.60034526462452753</v>
      </c>
      <c r="P225" s="143">
        <v>0.31883656631744373</v>
      </c>
    </row>
    <row r="226" spans="1:16" ht="15" customHeight="1" x14ac:dyDescent="0.3">
      <c r="A226" s="133">
        <v>44378</v>
      </c>
      <c r="B226" s="134" t="str">
        <f>MONTH(Serie_dessazonalizada[[#This Row],[Período]])&amp;YEAR(Serie_dessazonalizada[[#This Row],[Período]])</f>
        <v>72021</v>
      </c>
      <c r="C226" s="146">
        <v>105.408889881592</v>
      </c>
      <c r="D226" s="135">
        <v>109.4575630310068</v>
      </c>
      <c r="E226" s="135">
        <v>100.2565907180617</v>
      </c>
      <c r="F226" s="135">
        <v>118.8917452829108</v>
      </c>
      <c r="G226" s="135">
        <v>108.82226459253791</v>
      </c>
      <c r="H226" s="136">
        <v>83.593904343329299</v>
      </c>
      <c r="J226" s="133">
        <v>44378</v>
      </c>
      <c r="K226" s="135">
        <v>-0.63365382760772881</v>
      </c>
      <c r="L226" s="135">
        <v>-6.3794352456586531E-2</v>
      </c>
      <c r="M226" s="135">
        <v>-1.7631054221107501</v>
      </c>
      <c r="N226" s="135">
        <v>-2.8073150166383467</v>
      </c>
      <c r="O226" s="143">
        <v>-3.4517055992406256</v>
      </c>
      <c r="P226" s="143">
        <v>8.6257107573672442E-2</v>
      </c>
    </row>
    <row r="227" spans="1:16" x14ac:dyDescent="0.3">
      <c r="A227" s="133">
        <v>44409</v>
      </c>
      <c r="B227" s="134" t="str">
        <f>MONTH(Serie_dessazonalizada[[#This Row],[Período]])&amp;YEAR(Serie_dessazonalizada[[#This Row],[Período]])</f>
        <v>82021</v>
      </c>
      <c r="C227" s="146">
        <v>101.2021679561991</v>
      </c>
      <c r="D227" s="135">
        <v>109.9035382011798</v>
      </c>
      <c r="E227" s="135">
        <v>99.500640664629003</v>
      </c>
      <c r="F227" s="135">
        <v>118.7036926713304</v>
      </c>
      <c r="G227" s="135">
        <v>108.0770548876268</v>
      </c>
      <c r="H227" s="136">
        <v>83.129582233510263</v>
      </c>
      <c r="J227" s="133">
        <v>44409</v>
      </c>
      <c r="K227" s="135">
        <v>-3.9908606666082873</v>
      </c>
      <c r="L227" s="135">
        <v>0.40744116516340262</v>
      </c>
      <c r="M227" s="135">
        <v>-0.75401532010853689</v>
      </c>
      <c r="N227" s="135">
        <v>-0.15817129366964833</v>
      </c>
      <c r="O227" s="143">
        <v>-0.68479525554939125</v>
      </c>
      <c r="P227" s="143">
        <v>-0.46432210981903665</v>
      </c>
    </row>
    <row r="228" spans="1:16" ht="15" customHeight="1" x14ac:dyDescent="0.3">
      <c r="A228" s="133">
        <v>44440</v>
      </c>
      <c r="B228" s="134" t="str">
        <f>MONTH(Serie_dessazonalizada[[#This Row],[Período]])&amp;YEAR(Serie_dessazonalizada[[#This Row],[Período]])</f>
        <v>92021</v>
      </c>
      <c r="C228" s="146">
        <v>103.7465223888918</v>
      </c>
      <c r="D228" s="135">
        <v>110.22325117762109</v>
      </c>
      <c r="E228" s="135">
        <v>101.5389214817056</v>
      </c>
      <c r="F228" s="135">
        <v>119.0844839476928</v>
      </c>
      <c r="G228" s="135">
        <v>108.10032016317599</v>
      </c>
      <c r="H228" s="136">
        <v>82.401864539349802</v>
      </c>
      <c r="J228" s="133">
        <v>44440</v>
      </c>
      <c r="K228" s="135">
        <v>2.5141303630905529</v>
      </c>
      <c r="L228" s="135">
        <v>0.29090326087232637</v>
      </c>
      <c r="M228" s="135">
        <v>2.0485102442171264</v>
      </c>
      <c r="N228" s="135">
        <v>0.32079143267829557</v>
      </c>
      <c r="O228" s="143">
        <v>2.1526563222307227E-2</v>
      </c>
      <c r="P228" s="143">
        <v>-0.72771769416046084</v>
      </c>
    </row>
    <row r="229" spans="1:16" ht="15" customHeight="1" x14ac:dyDescent="0.3">
      <c r="A229" s="133">
        <v>44470</v>
      </c>
      <c r="B229" s="134" t="str">
        <f>MONTH(Serie_dessazonalizada[[#This Row],[Período]])&amp;YEAR(Serie_dessazonalizada[[#This Row],[Período]])</f>
        <v>102021</v>
      </c>
      <c r="C229" s="146">
        <v>95.066840054548081</v>
      </c>
      <c r="D229" s="135">
        <v>110.1167219335846</v>
      </c>
      <c r="E229" s="135">
        <v>100.7576912075006</v>
      </c>
      <c r="F229" s="135">
        <v>123.4839485507817</v>
      </c>
      <c r="G229" s="135">
        <v>111.9705948778665</v>
      </c>
      <c r="H229" s="136">
        <v>81.591528089384155</v>
      </c>
      <c r="J229" s="133">
        <v>44470</v>
      </c>
      <c r="K229" s="135">
        <v>-8.366239305649307</v>
      </c>
      <c r="L229" s="135">
        <v>-9.6648613516966478E-2</v>
      </c>
      <c r="M229" s="135">
        <v>-0.7693899667289219</v>
      </c>
      <c r="N229" s="135">
        <v>3.6944062376936881</v>
      </c>
      <c r="O229" s="143">
        <v>3.5802620277612327</v>
      </c>
      <c r="P229" s="143">
        <v>-0.81033644996564647</v>
      </c>
    </row>
    <row r="230" spans="1:16" ht="15" customHeight="1" x14ac:dyDescent="0.3">
      <c r="A230" s="133">
        <v>44501</v>
      </c>
      <c r="B230" s="134" t="str">
        <f>MONTH(Serie_dessazonalizada[[#This Row],[Período]])&amp;YEAR(Serie_dessazonalizada[[#This Row],[Período]])</f>
        <v>112021</v>
      </c>
      <c r="C230" s="146">
        <v>99.975411915199999</v>
      </c>
      <c r="D230" s="135">
        <v>109.8241768402488</v>
      </c>
      <c r="E230" s="135">
        <v>100.3536355498258</v>
      </c>
      <c r="F230" s="135">
        <v>120.1247009723883</v>
      </c>
      <c r="G230" s="135">
        <v>109.1175384712497</v>
      </c>
      <c r="H230" s="136">
        <v>82.433974246649271</v>
      </c>
      <c r="J230" s="133">
        <v>44501</v>
      </c>
      <c r="K230" s="135">
        <v>5.1632849664882574</v>
      </c>
      <c r="L230" s="135">
        <v>-0.2656681820879559</v>
      </c>
      <c r="M230" s="135">
        <v>-0.40101718571805112</v>
      </c>
      <c r="N230" s="135">
        <v>-2.720392097772891</v>
      </c>
      <c r="O230" s="143">
        <v>-2.5480407688543698</v>
      </c>
      <c r="P230" s="143">
        <v>0.8424461572651154</v>
      </c>
    </row>
    <row r="231" spans="1:16" ht="15" customHeight="1" x14ac:dyDescent="0.3">
      <c r="A231" s="133">
        <v>44531</v>
      </c>
      <c r="B231" s="134" t="str">
        <f>MONTH(Serie_dessazonalizada[[#This Row],[Período]])&amp;YEAR(Serie_dessazonalizada[[#This Row],[Período]])</f>
        <v>122021</v>
      </c>
      <c r="C231" s="146">
        <v>106.68375739694621</v>
      </c>
      <c r="D231" s="135">
        <v>109.9478355620008</v>
      </c>
      <c r="E231" s="135">
        <v>102.1291515550196</v>
      </c>
      <c r="F231" s="135">
        <v>120.1722163274151</v>
      </c>
      <c r="G231" s="135">
        <v>109.10450798788391</v>
      </c>
      <c r="H231" s="136">
        <v>78.622733638069818</v>
      </c>
      <c r="J231" s="133">
        <v>44531</v>
      </c>
      <c r="K231" s="135">
        <v>6.7099953410907505</v>
      </c>
      <c r="L231" s="135">
        <v>0.11259699394959569</v>
      </c>
      <c r="M231" s="135">
        <v>1.7692592754273064</v>
      </c>
      <c r="N231" s="135">
        <v>3.9555024605409904E-2</v>
      </c>
      <c r="O231" s="143">
        <v>-1.1941694752607715E-2</v>
      </c>
      <c r="P231" s="143">
        <v>-3.8112406085794532</v>
      </c>
    </row>
    <row r="232" spans="1:16" ht="15" customHeight="1" x14ac:dyDescent="0.3">
      <c r="A232" s="133">
        <v>44562</v>
      </c>
      <c r="B232" s="134" t="str">
        <f>MONTH(Serie_dessazonalizada[[#This Row],[Período]])&amp;YEAR(Serie_dessazonalizada[[#This Row],[Período]])</f>
        <v>12022</v>
      </c>
      <c r="C232" s="146">
        <v>104.4268462166132</v>
      </c>
      <c r="D232" s="135">
        <v>110.3131515538397</v>
      </c>
      <c r="E232" s="135">
        <v>101.5744514333136</v>
      </c>
      <c r="F232" s="135">
        <v>119.3802959798072</v>
      </c>
      <c r="G232" s="135">
        <v>108.01932999252941</v>
      </c>
      <c r="H232" s="136">
        <v>83.170200068468461</v>
      </c>
      <c r="J232" s="133">
        <v>44562</v>
      </c>
      <c r="K232" s="135">
        <v>-2.1155152718661272</v>
      </c>
      <c r="L232" s="135">
        <v>0.33226301361147959</v>
      </c>
      <c r="M232" s="135">
        <v>-0.54313593451050501</v>
      </c>
      <c r="N232" s="135">
        <v>-0.65898788572749067</v>
      </c>
      <c r="O232" s="143">
        <v>-0.99462250952546205</v>
      </c>
      <c r="P232" s="143">
        <v>4.547466430398643</v>
      </c>
    </row>
    <row r="233" spans="1:16" ht="15" customHeight="1" x14ac:dyDescent="0.3">
      <c r="A233" s="133">
        <v>44593</v>
      </c>
      <c r="B233" s="134" t="str">
        <f>MONTH(Serie_dessazonalizada[[#This Row],[Período]])&amp;YEAR(Serie_dessazonalizada[[#This Row],[Período]])</f>
        <v>22022</v>
      </c>
      <c r="C233" s="146">
        <v>95.311403041553376</v>
      </c>
      <c r="D233" s="135">
        <v>109.4665304752519</v>
      </c>
      <c r="E233" s="135">
        <v>102.81158456762481</v>
      </c>
      <c r="F233" s="135">
        <v>126.7168346627231</v>
      </c>
      <c r="G233" s="135">
        <v>115.2125863379871</v>
      </c>
      <c r="H233" s="136">
        <v>83.583115692029637</v>
      </c>
      <c r="J233" s="133">
        <v>44593</v>
      </c>
      <c r="K233" s="135">
        <v>-8.7290227612079825</v>
      </c>
      <c r="L233" s="135">
        <v>-0.76747066570262745</v>
      </c>
      <c r="M233" s="135">
        <v>1.2179569929781202</v>
      </c>
      <c r="N233" s="135">
        <v>6.145518925633132</v>
      </c>
      <c r="O233" s="143">
        <v>6.6592306635813996</v>
      </c>
      <c r="P233" s="143">
        <v>0.41291562356117595</v>
      </c>
    </row>
    <row r="234" spans="1:16" ht="15" customHeight="1" x14ac:dyDescent="0.3">
      <c r="A234" s="133">
        <v>44621</v>
      </c>
      <c r="B234" s="134" t="str">
        <f>MONTH(Serie_dessazonalizada[[#This Row],[Período]])&amp;YEAR(Serie_dessazonalizada[[#This Row],[Período]])</f>
        <v>32022</v>
      </c>
      <c r="C234" s="146">
        <v>106.90462719969371</v>
      </c>
      <c r="D234" s="135">
        <v>109.28828229399559</v>
      </c>
      <c r="E234" s="135">
        <v>106.3597697903861</v>
      </c>
      <c r="F234" s="135">
        <v>127.5317747655177</v>
      </c>
      <c r="G234" s="135">
        <v>116.5539277030489</v>
      </c>
      <c r="H234" s="136">
        <v>84.044014859817096</v>
      </c>
      <c r="J234" s="133">
        <v>44621</v>
      </c>
      <c r="K234" s="135">
        <v>12.163522714156223</v>
      </c>
      <c r="L234" s="135">
        <v>-0.16283349849715562</v>
      </c>
      <c r="M234" s="135">
        <v>3.4511531338450046</v>
      </c>
      <c r="N234" s="135">
        <v>0.64311904962248001</v>
      </c>
      <c r="O234" s="143">
        <v>1.1642316240752042</v>
      </c>
      <c r="P234" s="143">
        <v>0.46089916778745987</v>
      </c>
    </row>
    <row r="235" spans="1:16" ht="15" customHeight="1" x14ac:dyDescent="0.3">
      <c r="A235" s="133">
        <v>44652</v>
      </c>
      <c r="B235" s="134" t="str">
        <f>MONTH(Serie_dessazonalizada[[#This Row],[Período]])&amp;YEAR(Serie_dessazonalizada[[#This Row],[Período]])</f>
        <v>42022</v>
      </c>
      <c r="C235" s="146">
        <v>106.1386989310581</v>
      </c>
      <c r="D235" s="135">
        <v>108.28275482441209</v>
      </c>
      <c r="E235" s="135">
        <v>102.08400132600519</v>
      </c>
      <c r="F235" s="135">
        <v>118.63298696713581</v>
      </c>
      <c r="G235" s="135">
        <v>109.6332509992219</v>
      </c>
      <c r="H235" s="136">
        <v>83.540450384100865</v>
      </c>
      <c r="J235" s="133">
        <v>44652</v>
      </c>
      <c r="K235" s="135">
        <v>-0.71645941686404335</v>
      </c>
      <c r="L235" s="135">
        <v>-0.92006887515949443</v>
      </c>
      <c r="M235" s="135">
        <v>-4.0200993973638628</v>
      </c>
      <c r="N235" s="135">
        <v>-6.9777024704183459</v>
      </c>
      <c r="O235" s="143">
        <v>-5.9377464494025478</v>
      </c>
      <c r="P235" s="143">
        <v>-0.50356447571623164</v>
      </c>
    </row>
    <row r="236" spans="1:16" ht="15" customHeight="1" x14ac:dyDescent="0.3">
      <c r="A236" s="133">
        <v>44682</v>
      </c>
      <c r="B236" s="134" t="str">
        <f>MONTH(Serie_dessazonalizada[[#This Row],[Período]])&amp;YEAR(Serie_dessazonalizada[[#This Row],[Período]])</f>
        <v>52022</v>
      </c>
      <c r="C236" s="146">
        <v>110.3151194719683</v>
      </c>
      <c r="D236" s="135">
        <v>108.4283605669447</v>
      </c>
      <c r="E236" s="135">
        <v>103.018000481371</v>
      </c>
      <c r="F236" s="135">
        <v>121.2091487121062</v>
      </c>
      <c r="G236" s="135">
        <v>112.7522462968937</v>
      </c>
      <c r="H236" s="136">
        <v>83.741572700140139</v>
      </c>
      <c r="J236" s="133">
        <v>44682</v>
      </c>
      <c r="K236" s="135">
        <v>3.934870676738722</v>
      </c>
      <c r="L236" s="135">
        <v>0.13446808106121705</v>
      </c>
      <c r="M236" s="135">
        <v>0.91493196116312603</v>
      </c>
      <c r="N236" s="135">
        <v>2.1715391400235506</v>
      </c>
      <c r="O236" s="143">
        <v>2.8449355184167056</v>
      </c>
      <c r="P236" s="143">
        <v>0.20112231603927455</v>
      </c>
    </row>
    <row r="237" spans="1:16" ht="15" customHeight="1" x14ac:dyDescent="0.3">
      <c r="A237" s="133">
        <v>44713</v>
      </c>
      <c r="B237" s="134" t="str">
        <f>MONTH(Serie_dessazonalizada[[#This Row],[Período]])&amp;YEAR(Serie_dessazonalizada[[#This Row],[Período]])</f>
        <v>62022</v>
      </c>
      <c r="C237" s="146">
        <v>108.5801679845957</v>
      </c>
      <c r="D237" s="135">
        <v>109.5871115526092</v>
      </c>
      <c r="E237" s="135">
        <v>100.31488832646809</v>
      </c>
      <c r="F237" s="135">
        <v>121.5667364842117</v>
      </c>
      <c r="G237" s="135">
        <v>111.8411886397203</v>
      </c>
      <c r="H237" s="136">
        <v>83.119934809974666</v>
      </c>
      <c r="J237" s="133">
        <v>44713</v>
      </c>
      <c r="K237" s="135">
        <v>-1.5727232093633901</v>
      </c>
      <c r="L237" s="135">
        <v>1.0686788766386199</v>
      </c>
      <c r="M237" s="135">
        <v>-2.623922171146897</v>
      </c>
      <c r="N237" s="135">
        <v>0.2950171467294434</v>
      </c>
      <c r="O237" s="143">
        <v>-0.80801730084778001</v>
      </c>
      <c r="P237" s="143">
        <v>-0.62163789016547355</v>
      </c>
    </row>
    <row r="238" spans="1:16" ht="15" customHeight="1" x14ac:dyDescent="0.3">
      <c r="A238" s="133">
        <v>44743</v>
      </c>
      <c r="B238" s="134" t="str">
        <f>MONTH(Serie_dessazonalizada[[#This Row],[Período]])&amp;YEAR(Serie_dessazonalizada[[#This Row],[Período]])</f>
        <v>72022</v>
      </c>
      <c r="C238" s="146">
        <v>109.12955514476501</v>
      </c>
      <c r="D238" s="135">
        <v>109.7516848884091</v>
      </c>
      <c r="E238" s="135">
        <v>102.65192567319519</v>
      </c>
      <c r="F238" s="135">
        <v>126.27883014455441</v>
      </c>
      <c r="G238" s="135">
        <v>115.4416181140765</v>
      </c>
      <c r="H238" s="136">
        <v>82.971481056359806</v>
      </c>
      <c r="J238" s="133">
        <v>44743</v>
      </c>
      <c r="K238" s="135">
        <v>0.50597376147663053</v>
      </c>
      <c r="L238" s="135">
        <v>0.15017581307533079</v>
      </c>
      <c r="M238" s="135">
        <v>2.3297013890115386</v>
      </c>
      <c r="N238" s="135">
        <v>3.87613733544182</v>
      </c>
      <c r="O238" s="143">
        <v>3.2192339138619586</v>
      </c>
      <c r="P238" s="143">
        <v>-0.14845375361485935</v>
      </c>
    </row>
    <row r="239" spans="1:16" ht="15" customHeight="1" x14ac:dyDescent="0.3">
      <c r="A239" s="133">
        <v>44774</v>
      </c>
      <c r="B239" s="134" t="str">
        <f>MONTH(Serie_dessazonalizada[[#This Row],[Período]])&amp;YEAR(Serie_dessazonalizada[[#This Row],[Período]])</f>
        <v>82022</v>
      </c>
      <c r="C239" s="146">
        <v>111.7992099746659</v>
      </c>
      <c r="D239" s="135">
        <v>109.6563072242256</v>
      </c>
      <c r="E239" s="135">
        <v>105.86036975050671</v>
      </c>
      <c r="F239" s="135">
        <v>125.70218520524389</v>
      </c>
      <c r="G239" s="135">
        <v>114.8032496721208</v>
      </c>
      <c r="H239" s="136">
        <v>82.455210547258318</v>
      </c>
      <c r="J239" s="133">
        <v>44774</v>
      </c>
      <c r="K239" s="135">
        <v>2.4463169728489054</v>
      </c>
      <c r="L239" s="135">
        <v>-8.6903143473813657E-2</v>
      </c>
      <c r="M239" s="135">
        <v>3.1255566383878479</v>
      </c>
      <c r="N239" s="135">
        <v>-0.45664418861848238</v>
      </c>
      <c r="O239" s="143">
        <v>-0.55297946475844262</v>
      </c>
      <c r="P239" s="143">
        <v>-0.51627050910148853</v>
      </c>
    </row>
    <row r="240" spans="1:16" ht="15" customHeight="1" x14ac:dyDescent="0.3">
      <c r="A240" s="133">
        <v>44805</v>
      </c>
      <c r="B240" s="134" t="str">
        <f>MONTH(Serie_dessazonalizada[[#This Row],[Período]])&amp;YEAR(Serie_dessazonalizada[[#This Row],[Período]])</f>
        <v>92022</v>
      </c>
      <c r="C240" s="146">
        <v>107.20762710058131</v>
      </c>
      <c r="D240" s="135">
        <v>109.69178421110441</v>
      </c>
      <c r="E240" s="135">
        <v>102.3094859609004</v>
      </c>
      <c r="F240" s="135">
        <v>128.77349337048341</v>
      </c>
      <c r="G240" s="135">
        <v>117.4532424871222</v>
      </c>
      <c r="H240" s="136">
        <v>82.053340056621934</v>
      </c>
      <c r="J240" s="133">
        <v>44805</v>
      </c>
      <c r="K240" s="135">
        <v>-4.1069904475398911</v>
      </c>
      <c r="L240" s="135">
        <v>3.2352892210989692E-2</v>
      </c>
      <c r="M240" s="135">
        <v>-3.354308886295295</v>
      </c>
      <c r="N240" s="135">
        <v>2.4433212200923533</v>
      </c>
      <c r="O240" s="143">
        <v>2.3082907692681194</v>
      </c>
      <c r="P240" s="143">
        <v>-0.40187049063638369</v>
      </c>
    </row>
    <row r="241" spans="1:16" ht="15" customHeight="1" x14ac:dyDescent="0.3">
      <c r="A241" s="133">
        <v>44835</v>
      </c>
      <c r="B241" s="134" t="str">
        <f>MONTH(Serie_dessazonalizada[[#This Row],[Período]])&amp;YEAR(Serie_dessazonalizada[[#This Row],[Período]])</f>
        <v>102022</v>
      </c>
      <c r="C241" s="146">
        <v>110.9206218038771</v>
      </c>
      <c r="D241" s="135">
        <v>109.7989691503213</v>
      </c>
      <c r="E241" s="135">
        <v>102.27065449723</v>
      </c>
      <c r="F241" s="135">
        <v>128.62499929949439</v>
      </c>
      <c r="G241" s="135">
        <v>116.9744347414338</v>
      </c>
      <c r="H241" s="136">
        <v>81.895981879886406</v>
      </c>
      <c r="J241" s="133">
        <v>44835</v>
      </c>
      <c r="K241" s="135">
        <v>3.4633680491895324</v>
      </c>
      <c r="L241" s="135">
        <v>9.7714646532335497E-2</v>
      </c>
      <c r="M241" s="135">
        <v>-3.7954900570261345E-2</v>
      </c>
      <c r="N241" s="135">
        <v>-0.11531415907293667</v>
      </c>
      <c r="O241" s="143">
        <v>-0.40765817575525604</v>
      </c>
      <c r="P241" s="143">
        <v>-0.15735817673552788</v>
      </c>
    </row>
    <row r="242" spans="1:16" ht="15" customHeight="1" x14ac:dyDescent="0.3">
      <c r="A242" s="133">
        <v>44866</v>
      </c>
      <c r="B242" s="134" t="str">
        <f>MONTH(Serie_dessazonalizada[[#This Row],[Período]])&amp;YEAR(Serie_dessazonalizada[[#This Row],[Período]])</f>
        <v>112022</v>
      </c>
      <c r="C242" s="146">
        <v>107.7865806756983</v>
      </c>
      <c r="D242" s="135">
        <v>110.25179364499191</v>
      </c>
      <c r="E242" s="135">
        <v>101.2573942306349</v>
      </c>
      <c r="F242" s="135">
        <v>130.5681208067079</v>
      </c>
      <c r="G242" s="135">
        <v>118.0553994323915</v>
      </c>
      <c r="H242" s="136">
        <v>82.717255123987925</v>
      </c>
      <c r="J242" s="133">
        <v>44866</v>
      </c>
      <c r="K242" s="135">
        <v>-2.8254810306781448</v>
      </c>
      <c r="L242" s="135">
        <v>0.41241233699622859</v>
      </c>
      <c r="M242" s="135">
        <v>-0.99076345172166769</v>
      </c>
      <c r="N242" s="135">
        <v>1.5106872830289242</v>
      </c>
      <c r="O242" s="143">
        <v>0.92410336784026248</v>
      </c>
      <c r="P242" s="143">
        <v>0.82127324410151914</v>
      </c>
    </row>
    <row r="243" spans="1:16" ht="15" customHeight="1" x14ac:dyDescent="0.3">
      <c r="A243" s="133">
        <v>44896</v>
      </c>
      <c r="B243" s="134" t="str">
        <f>MONTH(Serie_dessazonalizada[[#This Row],[Período]])&amp;YEAR(Serie_dessazonalizada[[#This Row],[Período]])</f>
        <v>122022</v>
      </c>
      <c r="C243" s="146">
        <v>106.9528577209567</v>
      </c>
      <c r="D243" s="135">
        <v>110.7451333656887</v>
      </c>
      <c r="E243" s="135">
        <v>101.0834175434897</v>
      </c>
      <c r="F243" s="135">
        <v>131.64741419389199</v>
      </c>
      <c r="G243" s="135">
        <v>118.5962613364745</v>
      </c>
      <c r="H243" s="136">
        <v>81.473549271441016</v>
      </c>
      <c r="I243" s="96"/>
      <c r="J243" s="133">
        <v>44896</v>
      </c>
      <c r="K243" s="135">
        <v>-0.77349420448734507</v>
      </c>
      <c r="L243" s="135">
        <v>0.44746638978531017</v>
      </c>
      <c r="M243" s="135">
        <v>-0.17181627916370312</v>
      </c>
      <c r="N243" s="135">
        <v>0.82661325024496024</v>
      </c>
      <c r="O243" s="143">
        <v>0.45814245403722098</v>
      </c>
      <c r="P243" s="143">
        <v>-1.2437058525469098</v>
      </c>
    </row>
    <row r="244" spans="1:16" ht="15" customHeight="1" x14ac:dyDescent="0.3">
      <c r="A244" s="133">
        <v>44927</v>
      </c>
      <c r="B244" s="134" t="str">
        <f>MONTH(Serie_dessazonalizada[[#This Row],[Período]])&amp;YEAR(Serie_dessazonalizada[[#This Row],[Período]])</f>
        <v>12023</v>
      </c>
      <c r="C244" s="146">
        <v>111.50580652377499</v>
      </c>
      <c r="D244" s="135">
        <v>110.0991981873044</v>
      </c>
      <c r="E244" s="135">
        <v>103.0819844369411</v>
      </c>
      <c r="F244" s="135">
        <v>132.55313538568939</v>
      </c>
      <c r="G244" s="135">
        <v>120.0810136631049</v>
      </c>
      <c r="H244" s="136">
        <v>81.430960990377784</v>
      </c>
      <c r="I244" s="96"/>
      <c r="J244" s="133">
        <v>44927</v>
      </c>
      <c r="K244" s="135">
        <v>4.2569678827068618</v>
      </c>
      <c r="L244" s="135">
        <v>-0.5832628114242997</v>
      </c>
      <c r="M244" s="135">
        <v>1.9771461452532921</v>
      </c>
      <c r="N244" s="135">
        <v>0.68799011157442069</v>
      </c>
      <c r="O244" s="143">
        <v>1.2519385602029607</v>
      </c>
      <c r="P244" s="143">
        <v>-4.2588281063231648E-2</v>
      </c>
    </row>
    <row r="245" spans="1:16" ht="15" customHeight="1" x14ac:dyDescent="0.3">
      <c r="A245" s="133">
        <v>44958</v>
      </c>
      <c r="B245" s="134" t="str">
        <f>MONTH(Serie_dessazonalizada[[#This Row],[Período]])&amp;YEAR(Serie_dessazonalizada[[#This Row],[Período]])</f>
        <v>22023</v>
      </c>
      <c r="C245" s="146">
        <v>109.65339632992701</v>
      </c>
      <c r="D245" s="135">
        <v>110.3958046557174</v>
      </c>
      <c r="E245" s="135">
        <v>99.993581474778324</v>
      </c>
      <c r="F245" s="135">
        <v>126.31728373070921</v>
      </c>
      <c r="G245" s="135">
        <v>113.8322209472248</v>
      </c>
      <c r="H245" s="136">
        <v>80.563319074672364</v>
      </c>
      <c r="I245" s="96"/>
      <c r="J245" s="133">
        <v>44958</v>
      </c>
      <c r="K245" s="135">
        <v>-1.6612679210145178</v>
      </c>
      <c r="L245" s="135">
        <v>0.2693992992650196</v>
      </c>
      <c r="M245" s="135">
        <v>-2.996064713957908</v>
      </c>
      <c r="N245" s="135">
        <v>-4.7044165623361112</v>
      </c>
      <c r="O245" s="143">
        <v>-5.2038140962163215</v>
      </c>
      <c r="P245" s="143">
        <v>-0.86764191570541982</v>
      </c>
    </row>
    <row r="246" spans="1:16" ht="15" customHeight="1" x14ac:dyDescent="0.3">
      <c r="A246" s="133">
        <v>44986</v>
      </c>
      <c r="B246" s="134" t="str">
        <f>MONTH(Serie_dessazonalizada[[#This Row],[Período]])&amp;YEAR(Serie_dessazonalizada[[#This Row],[Período]])</f>
        <v>32023</v>
      </c>
      <c r="C246" s="146">
        <v>110.4617766277408</v>
      </c>
      <c r="D246" s="135">
        <v>110.34054232998589</v>
      </c>
      <c r="E246" s="135">
        <v>101.0688108199807</v>
      </c>
      <c r="F246" s="135">
        <v>134.7728753495513</v>
      </c>
      <c r="G246" s="135">
        <v>121.8368549827691</v>
      </c>
      <c r="H246" s="136">
        <v>81.212132605699068</v>
      </c>
      <c r="I246" s="96"/>
      <c r="J246" s="133">
        <v>44986</v>
      </c>
      <c r="K246" s="135">
        <v>0.73721409903395041</v>
      </c>
      <c r="L246" s="135">
        <v>-5.0058356749920901E-2</v>
      </c>
      <c r="M246" s="135">
        <v>1.075298363499043</v>
      </c>
      <c r="N246" s="135">
        <v>6.6939308454955633</v>
      </c>
      <c r="O246" s="143">
        <v>7.0319580597969971</v>
      </c>
      <c r="P246" s="143">
        <v>0.64881353102670403</v>
      </c>
    </row>
    <row r="247" spans="1:16" ht="15" customHeight="1" x14ac:dyDescent="0.3">
      <c r="A247" s="133">
        <v>45017</v>
      </c>
      <c r="B247" s="134" t="str">
        <f>MONTH(Serie_dessazonalizada[[#This Row],[Período]])&amp;YEAR(Serie_dessazonalizada[[#This Row],[Período]])</f>
        <v>42023</v>
      </c>
      <c r="C247" s="146">
        <v>108.08797738872209</v>
      </c>
      <c r="D247" s="135">
        <v>115.4127452697451</v>
      </c>
      <c r="E247" s="135">
        <v>102.428411305738</v>
      </c>
      <c r="F247" s="135">
        <v>138.840185574949</v>
      </c>
      <c r="G247" s="135">
        <v>120.6946428896112</v>
      </c>
      <c r="H247" s="136">
        <v>81.438686889074759</v>
      </c>
      <c r="I247" s="96"/>
      <c r="J247" s="133">
        <v>45017</v>
      </c>
      <c r="K247" s="135">
        <v>-2.1489779645845069</v>
      </c>
      <c r="L247" s="135">
        <v>4.5968624339276953</v>
      </c>
      <c r="M247" s="135">
        <v>1.3452226010445083</v>
      </c>
      <c r="N247" s="135">
        <v>3.0178997182100606</v>
      </c>
      <c r="O247" s="143">
        <v>-0.93749308722671232</v>
      </c>
      <c r="P247" s="143">
        <v>0.22655428337569106</v>
      </c>
    </row>
    <row r="248" spans="1:16" ht="15" customHeight="1" x14ac:dyDescent="0.3">
      <c r="A248" s="133">
        <v>45047</v>
      </c>
      <c r="B248" s="134" t="str">
        <f>MONTH(Serie_dessazonalizada[[#This Row],[Período]])&amp;YEAR(Serie_dessazonalizada[[#This Row],[Período]])</f>
        <v>52023</v>
      </c>
      <c r="C248" s="146">
        <v>112.9258527327387</v>
      </c>
      <c r="D248" s="135">
        <v>116.32692561802</v>
      </c>
      <c r="E248" s="135">
        <v>101.7352372358349</v>
      </c>
      <c r="F248" s="135">
        <v>137.72924398143269</v>
      </c>
      <c r="G248" s="135">
        <v>119.3012964514319</v>
      </c>
      <c r="H248" s="136">
        <v>80.473292297607628</v>
      </c>
      <c r="I248" s="96"/>
      <c r="J248" s="133">
        <v>45047</v>
      </c>
      <c r="K248" s="135">
        <v>4.4758681408367194</v>
      </c>
      <c r="L248" s="135">
        <v>0.79209652810723397</v>
      </c>
      <c r="M248" s="135">
        <v>-0.6767400383025004</v>
      </c>
      <c r="N248" s="135">
        <v>-0.80015853401218973</v>
      </c>
      <c r="O248" s="143">
        <v>-1.1544393394938655</v>
      </c>
      <c r="P248" s="143">
        <v>-0.96539459146713114</v>
      </c>
    </row>
    <row r="249" spans="1:16" ht="15" customHeight="1" x14ac:dyDescent="0.3">
      <c r="A249" s="133">
        <v>45078</v>
      </c>
      <c r="B249" s="134" t="str">
        <f>MONTH(Serie_dessazonalizada[[#This Row],[Período]])&amp;YEAR(Serie_dessazonalizada[[#This Row],[Período]])</f>
        <v>62023</v>
      </c>
      <c r="C249" s="146">
        <v>116.4210400112443</v>
      </c>
      <c r="D249" s="135">
        <v>116.9351501791629</v>
      </c>
      <c r="E249" s="135">
        <v>102.3058823702124</v>
      </c>
      <c r="F249" s="135">
        <v>141.61313951677789</v>
      </c>
      <c r="G249" s="135">
        <v>122.0331124392244</v>
      </c>
      <c r="H249" s="136">
        <v>80.9908421970121</v>
      </c>
      <c r="I249" s="96"/>
      <c r="J249" s="133">
        <v>45078</v>
      </c>
      <c r="K249" s="135">
        <v>3.0951170116710536</v>
      </c>
      <c r="L249" s="135">
        <v>0.52285793500648092</v>
      </c>
      <c r="M249" s="135">
        <v>0.56091198082594906</v>
      </c>
      <c r="N249" s="135">
        <v>2.8199497964780758</v>
      </c>
      <c r="O249" s="143">
        <v>2.2898460193218737</v>
      </c>
      <c r="P249" s="143">
        <v>0.5175498994044716</v>
      </c>
    </row>
    <row r="250" spans="1:16" ht="15" customHeight="1" x14ac:dyDescent="0.3">
      <c r="A250" s="133">
        <v>45108</v>
      </c>
      <c r="B250" s="134" t="str">
        <f>MONTH(Serie_dessazonalizada[[#This Row],[Período]])&amp;YEAR(Serie_dessazonalizada[[#This Row],[Período]])</f>
        <v>72023</v>
      </c>
      <c r="C250" s="146">
        <v>111.2370459501481</v>
      </c>
      <c r="D250" s="135">
        <v>117.0865308863968</v>
      </c>
      <c r="E250" s="135">
        <v>102.33567906534699</v>
      </c>
      <c r="F250" s="135">
        <v>139.2857337644094</v>
      </c>
      <c r="G250" s="135">
        <v>119.6289944844909</v>
      </c>
      <c r="H250" s="136">
        <v>81.117425405214576</v>
      </c>
      <c r="I250" s="96"/>
      <c r="J250" s="133">
        <v>45108</v>
      </c>
      <c r="K250" s="135">
        <v>-4.4527982747753452</v>
      </c>
      <c r="L250" s="135">
        <v>0.1294569742305533</v>
      </c>
      <c r="M250" s="135">
        <v>2.9125104484967895E-2</v>
      </c>
      <c r="N250" s="135">
        <v>-1.643495624989479</v>
      </c>
      <c r="O250" s="143">
        <v>-1.9700537884181275</v>
      </c>
      <c r="P250" s="143">
        <v>0.12658320820247582</v>
      </c>
    </row>
    <row r="251" spans="1:16" ht="15" customHeight="1" x14ac:dyDescent="0.3">
      <c r="A251" s="133">
        <v>45139</v>
      </c>
      <c r="B251" s="134" t="str">
        <f>MONTH(Serie_dessazonalizada[[#This Row],[Período]])&amp;YEAR(Serie_dessazonalizada[[#This Row],[Período]])</f>
        <v>82023</v>
      </c>
      <c r="C251" s="146">
        <v>110.3239893018424</v>
      </c>
      <c r="D251" s="135">
        <v>116.23404652508459</v>
      </c>
      <c r="E251" s="135">
        <v>101.6965757993852</v>
      </c>
      <c r="F251" s="135">
        <v>142.6937297597332</v>
      </c>
      <c r="G251" s="135">
        <v>123.0300891621921</v>
      </c>
      <c r="H251" s="136">
        <v>80.830025769883065</v>
      </c>
      <c r="I251" s="96"/>
      <c r="J251" s="133">
        <v>45139</v>
      </c>
      <c r="K251" s="135">
        <v>-0.82082065422241868</v>
      </c>
      <c r="L251" s="135">
        <v>-0.72808063818999824</v>
      </c>
      <c r="M251" s="135">
        <v>-0.62451656333241379</v>
      </c>
      <c r="N251" s="135">
        <v>2.4467660134440994</v>
      </c>
      <c r="O251" s="143">
        <v>2.8430354132435047</v>
      </c>
      <c r="P251" s="143">
        <v>-0.28739963533151069</v>
      </c>
    </row>
    <row r="252" spans="1:16" ht="15" customHeight="1" x14ac:dyDescent="0.3">
      <c r="A252" s="133">
        <v>45170</v>
      </c>
      <c r="B252" s="134" t="str">
        <f>MONTH(Serie_dessazonalizada[[#This Row],[Período]])&amp;YEAR(Serie_dessazonalizada[[#This Row],[Período]])</f>
        <v>92023</v>
      </c>
      <c r="C252" s="146">
        <v>110.71277944371769</v>
      </c>
      <c r="D252" s="135">
        <v>115.91709503975881</v>
      </c>
      <c r="E252" s="135">
        <v>101.3693236745264</v>
      </c>
      <c r="F252" s="135">
        <v>140.82966675637351</v>
      </c>
      <c r="G252" s="135">
        <v>121.5625996719204</v>
      </c>
      <c r="H252" s="136">
        <v>80.626401753639868</v>
      </c>
      <c r="I252" s="96"/>
      <c r="J252" s="133">
        <v>45170</v>
      </c>
      <c r="K252" s="135">
        <v>0.35240761717886648</v>
      </c>
      <c r="L252" s="135">
        <v>-0.27268386053942151</v>
      </c>
      <c r="M252" s="135">
        <v>-0.32179266832382419</v>
      </c>
      <c r="N252" s="135">
        <v>-1.3063384119949677</v>
      </c>
      <c r="O252" s="143">
        <v>-1.192789097581725</v>
      </c>
      <c r="P252" s="143">
        <v>-0.20362401624319659</v>
      </c>
    </row>
    <row r="253" spans="1:16" ht="15" customHeight="1" x14ac:dyDescent="0.3">
      <c r="A253" s="133">
        <v>45200</v>
      </c>
      <c r="B253" s="134" t="str">
        <f>MONTH(Serie_dessazonalizada[[#This Row],[Período]])&amp;YEAR(Serie_dessazonalizada[[#This Row],[Período]])</f>
        <v>102023</v>
      </c>
      <c r="C253" s="146">
        <v>110.4413518481377</v>
      </c>
      <c r="D253" s="135">
        <v>115.9515096996448</v>
      </c>
      <c r="E253" s="135">
        <v>101.7658329733495</v>
      </c>
      <c r="F253" s="135">
        <v>139.07990981689531</v>
      </c>
      <c r="G253" s="135">
        <v>119.69913808780549</v>
      </c>
      <c r="H253" s="136">
        <v>80.778773692725991</v>
      </c>
      <c r="I253" s="96"/>
      <c r="J253" s="133">
        <v>45200</v>
      </c>
      <c r="K253" s="135">
        <v>-0.24516374436970687</v>
      </c>
      <c r="L253" s="135">
        <v>2.9689028934164065E-2</v>
      </c>
      <c r="M253" s="135">
        <v>0.39115314618868835</v>
      </c>
      <c r="N253" s="135">
        <v>-1.2424633103088805</v>
      </c>
      <c r="O253" s="143">
        <v>-1.5329234395645623</v>
      </c>
      <c r="P253" s="143">
        <v>0.15237193908612312</v>
      </c>
    </row>
    <row r="254" spans="1:16" ht="15" customHeight="1" x14ac:dyDescent="0.3">
      <c r="A254" s="133">
        <v>45231</v>
      </c>
      <c r="B254" s="134" t="str">
        <f>MONTH(Serie_dessazonalizada[[#This Row],[Período]])&amp;YEAR(Serie_dessazonalizada[[#This Row],[Período]])</f>
        <v>112023</v>
      </c>
      <c r="C254" s="146">
        <v>112.0443345395135</v>
      </c>
      <c r="D254" s="135">
        <v>116.433234073465</v>
      </c>
      <c r="E254" s="135">
        <v>101.6562521009819</v>
      </c>
      <c r="F254" s="135">
        <v>140.81880224512599</v>
      </c>
      <c r="G254" s="135">
        <v>120.4650102956969</v>
      </c>
      <c r="H254" s="136">
        <v>81.376767785853886</v>
      </c>
      <c r="I254" s="96"/>
      <c r="J254" s="133">
        <v>45231</v>
      </c>
      <c r="K254" s="135">
        <v>1.451433421043216</v>
      </c>
      <c r="L254" s="135">
        <v>0.41545330032186306</v>
      </c>
      <c r="M254" s="135">
        <v>-0.10767943342663799</v>
      </c>
      <c r="N254" s="135">
        <v>1.2502829707899663</v>
      </c>
      <c r="O254" s="143">
        <v>0.63983101309350998</v>
      </c>
      <c r="P254" s="143">
        <v>0.59799409312789464</v>
      </c>
    </row>
    <row r="255" spans="1:16" ht="15" customHeight="1" x14ac:dyDescent="0.3">
      <c r="A255" s="133">
        <v>45261</v>
      </c>
      <c r="B255" s="134" t="str">
        <f>MONTH(Serie_dessazonalizada[[#This Row],[Período]])&amp;YEAR(Serie_dessazonalizada[[#This Row],[Período]])</f>
        <v>122023</v>
      </c>
      <c r="C255" s="146">
        <v>113.4808609345763</v>
      </c>
      <c r="D255" s="135">
        <v>116.3432309638176</v>
      </c>
      <c r="E255" s="135">
        <v>105.02872465184571</v>
      </c>
      <c r="F255" s="135">
        <v>142.26936188224599</v>
      </c>
      <c r="G255" s="135">
        <v>121.9729056435383</v>
      </c>
      <c r="H255" s="136">
        <v>80.361485070874593</v>
      </c>
      <c r="I255" s="96"/>
      <c r="J255" s="133">
        <v>45261</v>
      </c>
      <c r="K255" s="135">
        <v>1.2821053388970725</v>
      </c>
      <c r="L255" s="135">
        <v>-7.730018869922442E-2</v>
      </c>
      <c r="M255" s="135">
        <v>3.3175259574922196</v>
      </c>
      <c r="N255" s="135">
        <v>1.0300894582209108</v>
      </c>
      <c r="O255" s="143">
        <v>1.2517288996531644</v>
      </c>
      <c r="P255" s="143">
        <v>-1.0152827149792927</v>
      </c>
    </row>
    <row r="256" spans="1:16" ht="15" customHeight="1" x14ac:dyDescent="0.3">
      <c r="A256" s="133">
        <v>45292</v>
      </c>
      <c r="B256" s="134" t="str">
        <f>MONTH(Serie_dessazonalizada[[#This Row],[Período]])&amp;YEAR(Serie_dessazonalizada[[#This Row],[Período]])</f>
        <v>12024</v>
      </c>
      <c r="C256" s="146">
        <v>105.0668578511809</v>
      </c>
      <c r="D256" s="135">
        <v>117.99371386010699</v>
      </c>
      <c r="E256" s="135">
        <v>102.3047506447337</v>
      </c>
      <c r="F256" s="135">
        <v>142.47268747207019</v>
      </c>
      <c r="G256" s="135">
        <v>120.7399308224046</v>
      </c>
      <c r="H256" s="136">
        <v>80.188004129245542</v>
      </c>
      <c r="I256" s="96"/>
      <c r="J256" s="133">
        <v>45292</v>
      </c>
      <c r="K256" s="135">
        <v>-7.4144688488451109</v>
      </c>
      <c r="L256" s="135">
        <v>1.4186325088416059</v>
      </c>
      <c r="M256" s="135">
        <v>-2.5935514461796676</v>
      </c>
      <c r="N256" s="135">
        <v>0.1429159357532597</v>
      </c>
      <c r="O256" s="143">
        <v>-1.0108595959311015</v>
      </c>
      <c r="P256" s="143">
        <v>-0.1734809416290517</v>
      </c>
    </row>
    <row r="257" spans="1:16" ht="15" customHeight="1" x14ac:dyDescent="0.3">
      <c r="A257" s="133">
        <v>45323</v>
      </c>
      <c r="B257" s="134" t="str">
        <f>MONTH(Serie_dessazonalizada[[#This Row],[Período]])&amp;YEAR(Serie_dessazonalizada[[#This Row],[Período]])</f>
        <v>22024</v>
      </c>
      <c r="C257" s="146">
        <v>118.173281507932</v>
      </c>
      <c r="D257" s="135">
        <v>118.1717694849271</v>
      </c>
      <c r="E257" s="135">
        <v>104.0073345081715</v>
      </c>
      <c r="F257" s="135">
        <v>140.01667442651569</v>
      </c>
      <c r="G257" s="135">
        <v>118.1639432037247</v>
      </c>
      <c r="H257" s="136">
        <v>81.770163931987938</v>
      </c>
      <c r="I257" s="96"/>
      <c r="J257" s="133">
        <v>45323</v>
      </c>
      <c r="K257" s="135">
        <v>12.474365299203431</v>
      </c>
      <c r="L257" s="135">
        <v>0.15090263624654274</v>
      </c>
      <c r="M257" s="135">
        <v>1.6642275678382077</v>
      </c>
      <c r="N257" s="135">
        <v>-1.723848331306284</v>
      </c>
      <c r="O257" s="143">
        <v>-2.1335009893859413</v>
      </c>
      <c r="P257" s="143">
        <v>1.582159802742396</v>
      </c>
    </row>
    <row r="258" spans="1:16" ht="15" customHeight="1" x14ac:dyDescent="0.3">
      <c r="A258" s="133">
        <v>45352</v>
      </c>
      <c r="B258" s="134" t="str">
        <f>MONTH(Serie_dessazonalizada[[#This Row],[Período]])&amp;YEAR(Serie_dessazonalizada[[#This Row],[Período]])</f>
        <v>32024</v>
      </c>
      <c r="C258" s="146">
        <v>114.8990306722762</v>
      </c>
      <c r="D258" s="135">
        <v>118.3591540541312</v>
      </c>
      <c r="E258" s="135">
        <v>103.9498724994056</v>
      </c>
      <c r="F258" s="135">
        <v>141.9694451178481</v>
      </c>
      <c r="G258" s="135">
        <v>119.6151131657459</v>
      </c>
      <c r="H258" s="136">
        <v>81.250334212063152</v>
      </c>
      <c r="I258" s="96"/>
      <c r="J258" s="133">
        <v>45352</v>
      </c>
      <c r="K258" s="135">
        <v>-2.7707200763787139</v>
      </c>
      <c r="L258" s="135">
        <v>0.15856965671314568</v>
      </c>
      <c r="M258" s="135">
        <v>-5.5248035186769538E-2</v>
      </c>
      <c r="N258" s="135">
        <v>1.3946700986369074</v>
      </c>
      <c r="O258" s="143">
        <v>1.2280987945021913</v>
      </c>
      <c r="P258" s="143">
        <v>-0.5198297199247861</v>
      </c>
    </row>
    <row r="259" spans="1:16" ht="15" customHeight="1" x14ac:dyDescent="0.3">
      <c r="A259" s="133">
        <v>45383</v>
      </c>
      <c r="B259" s="134" t="str">
        <f>MONTH(Serie_dessazonalizada[[#This Row],[Período]])&amp;YEAR(Serie_dessazonalizada[[#This Row],[Período]])</f>
        <v>42024</v>
      </c>
      <c r="C259" s="146">
        <v>119.40063798342381</v>
      </c>
      <c r="D259" s="135">
        <v>118.4075890966208</v>
      </c>
      <c r="E259" s="135">
        <v>104.6169672426109</v>
      </c>
      <c r="F259" s="135">
        <v>140.38959618980539</v>
      </c>
      <c r="G259" s="135">
        <v>119.153645296146</v>
      </c>
      <c r="H259" s="136">
        <v>81.164731650804654</v>
      </c>
      <c r="I259" s="96"/>
      <c r="J259" s="133">
        <v>45383</v>
      </c>
      <c r="K259" s="135">
        <v>3.9178810167576068</v>
      </c>
      <c r="L259" s="135">
        <v>4.092209248762383E-2</v>
      </c>
      <c r="M259" s="135">
        <v>0.64174657184799477</v>
      </c>
      <c r="N259" s="135">
        <v>-1.1128091165893361</v>
      </c>
      <c r="O259" s="143">
        <v>-0.38579394976658404</v>
      </c>
      <c r="P259" s="143">
        <v>-8.560256125849719E-2</v>
      </c>
    </row>
    <row r="260" spans="1:16" ht="15" customHeight="1" x14ac:dyDescent="0.3">
      <c r="A260" s="133">
        <v>45413</v>
      </c>
      <c r="B260" s="134" t="str">
        <f>MONTH(Serie_dessazonalizada[[#This Row],[Período]])&amp;YEAR(Serie_dessazonalizada[[#This Row],[Período]])</f>
        <v>52024</v>
      </c>
      <c r="C260" s="146">
        <v>106.076034474442</v>
      </c>
      <c r="D260" s="135">
        <v>118.0842827157314</v>
      </c>
      <c r="E260" s="135">
        <v>103.4793503326954</v>
      </c>
      <c r="F260" s="135">
        <v>142.33577920191971</v>
      </c>
      <c r="G260" s="135">
        <v>121.1345946652265</v>
      </c>
      <c r="H260" s="136">
        <v>81.155414598443826</v>
      </c>
      <c r="I260" s="96"/>
      <c r="J260" s="133">
        <v>45413</v>
      </c>
      <c r="K260" s="135">
        <v>-11.159574801293475</v>
      </c>
      <c r="L260" s="135">
        <v>-0.27304532028396689</v>
      </c>
      <c r="M260" s="135">
        <v>-1.0874114781757291</v>
      </c>
      <c r="N260" s="135">
        <v>1.3862729610555309</v>
      </c>
      <c r="O260" s="143">
        <v>1.6625167985058524</v>
      </c>
      <c r="P260" s="143">
        <v>-9.3170523608279154E-3</v>
      </c>
    </row>
    <row r="261" spans="1:16" ht="15" customHeight="1" x14ac:dyDescent="0.3">
      <c r="A261" s="133">
        <v>45444</v>
      </c>
      <c r="B261" s="134" t="str">
        <f>MONTH(Serie_dessazonalizada[[#This Row],[Período]])&amp;YEAR(Serie_dessazonalizada[[#This Row],[Período]])</f>
        <v>62024</v>
      </c>
      <c r="C261" s="146">
        <v>114.5365118989955</v>
      </c>
      <c r="D261" s="135">
        <v>117.9130899694742</v>
      </c>
      <c r="E261" s="135">
        <v>104.7741299340255</v>
      </c>
      <c r="F261" s="135">
        <v>142.93347431926529</v>
      </c>
      <c r="G261" s="135">
        <v>121.7286500397289</v>
      </c>
      <c r="H261" s="136">
        <v>81.844571820901393</v>
      </c>
      <c r="I261" s="96"/>
      <c r="J261" s="133">
        <v>45444</v>
      </c>
      <c r="K261" s="135">
        <v>7.9758613399070581</v>
      </c>
      <c r="L261" s="135">
        <v>-0.14497504860094163</v>
      </c>
      <c r="M261" s="135">
        <v>1.2512444242907004</v>
      </c>
      <c r="N261" s="135">
        <v>0.41991909602551925</v>
      </c>
      <c r="O261" s="143">
        <v>0.49040934684609616</v>
      </c>
      <c r="P261" s="143">
        <v>0.68915722245756683</v>
      </c>
    </row>
    <row r="262" spans="1:16" ht="15" customHeight="1" x14ac:dyDescent="0.3">
      <c r="A262" s="133">
        <v>45474</v>
      </c>
      <c r="B262" s="134" t="str">
        <f>MONTH(Serie_dessazonalizada[[#This Row],[Período]])&amp;YEAR(Serie_dessazonalizada[[#This Row],[Período]])</f>
        <v>72024</v>
      </c>
      <c r="C262" s="146">
        <v>116.7807982031576</v>
      </c>
      <c r="D262" s="135">
        <v>118.39294587585771</v>
      </c>
      <c r="E262" s="135">
        <v>105.3845826571844</v>
      </c>
      <c r="F262" s="135">
        <v>143.24400351984099</v>
      </c>
      <c r="G262" s="135">
        <v>121.4585135982026</v>
      </c>
      <c r="H262" s="136">
        <v>81.396883819819905</v>
      </c>
      <c r="I262" s="96"/>
      <c r="J262" s="133">
        <v>45474</v>
      </c>
      <c r="K262" s="135">
        <v>1.9594505428463158</v>
      </c>
      <c r="L262" s="135">
        <v>0.40695728227267447</v>
      </c>
      <c r="M262" s="135">
        <v>0.58263688139743286</v>
      </c>
      <c r="N262" s="135">
        <v>0.21725435700393247</v>
      </c>
      <c r="O262" s="143">
        <v>-0.22191689584838015</v>
      </c>
      <c r="P262" s="143">
        <v>-0.4476880010814881</v>
      </c>
    </row>
    <row r="263" spans="1:16" ht="15" customHeight="1" x14ac:dyDescent="0.3">
      <c r="A263" s="133">
        <v>45505</v>
      </c>
      <c r="B263" s="134" t="str">
        <f>MONTH(Serie_dessazonalizada[[#This Row],[Período]])&amp;YEAR(Serie_dessazonalizada[[#This Row],[Período]])</f>
        <v>82024</v>
      </c>
      <c r="C263" s="146">
        <v>119.5425949442922</v>
      </c>
      <c r="D263" s="135">
        <v>118.47351129500829</v>
      </c>
      <c r="E263" s="135">
        <v>104.5084786317904</v>
      </c>
      <c r="F263" s="135">
        <v>142.96489584088329</v>
      </c>
      <c r="G263" s="135">
        <v>120.7893807269712</v>
      </c>
      <c r="H263" s="136">
        <v>80.150938905410428</v>
      </c>
      <c r="I263" s="96"/>
      <c r="J263" s="133">
        <v>45505</v>
      </c>
      <c r="K263" s="135">
        <v>2.3649407981696151</v>
      </c>
      <c r="L263" s="135">
        <v>6.8049171810511261E-2</v>
      </c>
      <c r="M263" s="135">
        <v>-0.83133984431476304</v>
      </c>
      <c r="N263" s="135">
        <v>-0.19484772283611915</v>
      </c>
      <c r="O263" s="143">
        <v>-0.55091475385987243</v>
      </c>
      <c r="P263" s="143">
        <v>-1.2459449144094776</v>
      </c>
    </row>
    <row r="264" spans="1:16" ht="15" customHeight="1" x14ac:dyDescent="0.3">
      <c r="A264" s="133">
        <v>45536</v>
      </c>
      <c r="B264" s="134" t="str">
        <f>MONTH(Serie_dessazonalizada[[#This Row],[Período]])&amp;YEAR(Serie_dessazonalizada[[#This Row],[Período]])</f>
        <v>92024</v>
      </c>
      <c r="C264" s="146">
        <v>119.1724619360395</v>
      </c>
      <c r="D264" s="135">
        <v>119.13356608985499</v>
      </c>
      <c r="E264" s="135">
        <v>105.4608351742782</v>
      </c>
      <c r="F264" s="135">
        <v>142.60678445755161</v>
      </c>
      <c r="G264" s="135">
        <v>119.6849736201504</v>
      </c>
      <c r="H264" s="136">
        <v>81.784974907502075</v>
      </c>
      <c r="I264" s="96"/>
      <c r="J264" s="133">
        <v>45536</v>
      </c>
      <c r="K264" s="135">
        <v>-0.30962437148465183</v>
      </c>
      <c r="L264" s="135">
        <v>0.55713280346955618</v>
      </c>
      <c r="M264" s="135">
        <v>0.91127203740396689</v>
      </c>
      <c r="N264" s="135">
        <v>-0.25048903174821657</v>
      </c>
      <c r="O264" s="143">
        <v>-0.91432467007772056</v>
      </c>
      <c r="P264" s="143">
        <v>1.6340360020916478</v>
      </c>
    </row>
    <row r="265" spans="1:16" ht="15" customHeight="1" x14ac:dyDescent="0.3">
      <c r="A265" s="133">
        <v>45566</v>
      </c>
      <c r="B265" s="134" t="str">
        <f>MONTH(Serie_dessazonalizada[[#This Row],[Período]])&amp;YEAR(Serie_dessazonalizada[[#This Row],[Período]])</f>
        <v>102024</v>
      </c>
      <c r="C265" s="146">
        <v>117.1018256642142</v>
      </c>
      <c r="D265" s="135">
        <v>119.28066322124209</v>
      </c>
      <c r="E265" s="135">
        <v>104.7581920515192</v>
      </c>
      <c r="F265" s="135">
        <v>143.22308370072309</v>
      </c>
      <c r="G265" s="135">
        <v>119.8009525632076</v>
      </c>
      <c r="H265" s="136">
        <v>81.166985961251669</v>
      </c>
      <c r="I265" s="96"/>
      <c r="J265" s="133">
        <v>45566</v>
      </c>
      <c r="K265" s="135">
        <v>-1.7375123734010085</v>
      </c>
      <c r="L265" s="135">
        <v>0.12347244879428258</v>
      </c>
      <c r="M265" s="135">
        <v>-0.66625977463373387</v>
      </c>
      <c r="N265" s="135">
        <v>0.43216684642022102</v>
      </c>
      <c r="O265" s="143">
        <v>9.6903512236455075E-2</v>
      </c>
      <c r="P265" s="143">
        <v>-0.61798894625040646</v>
      </c>
    </row>
    <row r="266" spans="1:16" ht="15" customHeight="1" x14ac:dyDescent="0.3">
      <c r="A266" s="133">
        <v>45597</v>
      </c>
      <c r="B266" s="134" t="str">
        <f>MONTH(Serie_dessazonalizada[[#This Row],[Período]])&amp;YEAR(Serie_dessazonalizada[[#This Row],[Período]])</f>
        <v>112024</v>
      </c>
      <c r="C266" s="146">
        <v>120.50916964979371</v>
      </c>
      <c r="D266" s="135">
        <v>119.2907281233832</v>
      </c>
      <c r="E266" s="135">
        <v>105.2560402966001</v>
      </c>
      <c r="F266" s="135">
        <v>139.9323011433689</v>
      </c>
      <c r="G266" s="135">
        <v>116.79363506450549</v>
      </c>
      <c r="H266" s="136">
        <v>80.801190723571452</v>
      </c>
      <c r="I266" s="96"/>
      <c r="J266" s="133">
        <v>45597</v>
      </c>
      <c r="K266" s="135">
        <v>2.9097274668884778</v>
      </c>
      <c r="L266" s="135">
        <v>8.4379998143049428E-3</v>
      </c>
      <c r="M266" s="135">
        <v>0.47523562151212473</v>
      </c>
      <c r="N266" s="135">
        <v>-2.2976621312180119</v>
      </c>
      <c r="O266" s="143">
        <v>-2.5102617586579132</v>
      </c>
      <c r="P266" s="143">
        <v>-0.36579523768021716</v>
      </c>
    </row>
    <row r="267" spans="1:16" ht="15" customHeight="1" x14ac:dyDescent="0.3">
      <c r="A267" s="133">
        <v>45627</v>
      </c>
      <c r="B267" s="134" t="str">
        <f>MONTH(Serie_dessazonalizada[[#This Row],[Período]])&amp;YEAR(Serie_dessazonalizada[[#This Row],[Período]])</f>
        <v>122024</v>
      </c>
      <c r="C267" s="146">
        <v>116.33537752528341</v>
      </c>
      <c r="D267" s="135">
        <v>119.3770866108791</v>
      </c>
      <c r="E267" s="135">
        <v>104.85287255607879</v>
      </c>
      <c r="F267" s="135">
        <v>141.15069680637379</v>
      </c>
      <c r="G267" s="135">
        <v>117.9775382677992</v>
      </c>
      <c r="H267" s="136">
        <v>80.882773278194847</v>
      </c>
      <c r="I267" s="96"/>
      <c r="J267" s="133">
        <v>45627</v>
      </c>
      <c r="K267" s="135">
        <v>-3.4634643460240988</v>
      </c>
      <c r="L267" s="135">
        <v>7.2393293975520939E-2</v>
      </c>
      <c r="M267" s="135">
        <v>-0.38303525325979271</v>
      </c>
      <c r="N267" s="135">
        <v>0.87070365673224059</v>
      </c>
      <c r="O267" s="143">
        <v>1.0136709955468346</v>
      </c>
      <c r="P267" s="143">
        <v>8.1582554623395254E-2</v>
      </c>
    </row>
    <row r="268" spans="1:16" ht="15" customHeight="1" x14ac:dyDescent="0.3">
      <c r="A268" s="133">
        <v>45658</v>
      </c>
      <c r="B268" s="134" t="str">
        <f>MONTH(Serie_dessazonalizada[[#This Row],[Período]])&amp;YEAR(Serie_dessazonalizada[[#This Row],[Período]])</f>
        <v>12025</v>
      </c>
      <c r="C268" s="146">
        <v>115.13146468722751</v>
      </c>
      <c r="D268" s="135">
        <v>120.2339328214014</v>
      </c>
      <c r="E268" s="135">
        <v>104.6331986338832</v>
      </c>
      <c r="F268" s="135">
        <v>139.23678854515219</v>
      </c>
      <c r="G268" s="135">
        <v>116.1367214031621</v>
      </c>
      <c r="H268" s="136">
        <v>80.489022113297125</v>
      </c>
      <c r="I268" s="96"/>
      <c r="J268" s="133">
        <v>45658</v>
      </c>
      <c r="K268" s="135">
        <v>-1.0348639112760436</v>
      </c>
      <c r="L268" s="135">
        <v>0.71776438414455801</v>
      </c>
      <c r="M268" s="135">
        <v>-0.20950682307545523</v>
      </c>
      <c r="N268" s="135">
        <v>-1.3559325632285286</v>
      </c>
      <c r="O268" s="143">
        <v>-1.5603113030368578</v>
      </c>
      <c r="P268" s="143">
        <v>-0.39375116489772211</v>
      </c>
    </row>
    <row r="269" spans="1:16" ht="15" customHeight="1" x14ac:dyDescent="0.3">
      <c r="A269" s="133">
        <v>45689</v>
      </c>
      <c r="B269" s="134" t="str">
        <f>MONTH(Serie_dessazonalizada[[#This Row],[Período]])&amp;YEAR(Serie_dessazonalizada[[#This Row],[Período]])</f>
        <v>22025</v>
      </c>
      <c r="C269" s="146">
        <v>119.74468207529441</v>
      </c>
      <c r="D269" s="135">
        <v>120.7061881002393</v>
      </c>
      <c r="E269" s="135">
        <v>107.2581072070876</v>
      </c>
      <c r="F269" s="135">
        <v>143.2324809808872</v>
      </c>
      <c r="G269" s="135">
        <v>118.93705199020469</v>
      </c>
      <c r="H269" s="136">
        <v>81.048584994742498</v>
      </c>
      <c r="I269" s="96"/>
      <c r="J269" s="133">
        <v>45689</v>
      </c>
      <c r="K269" s="135">
        <v>4.0069127936480449</v>
      </c>
      <c r="L269" s="135">
        <v>0.39278036387565102</v>
      </c>
      <c r="M269" s="135">
        <v>2.5086766031009855</v>
      </c>
      <c r="N269" s="135">
        <v>2.869710280942936</v>
      </c>
      <c r="O269" s="143">
        <v>2.4112361303204044</v>
      </c>
      <c r="P269" s="143">
        <v>0.55956288144537325</v>
      </c>
    </row>
    <row r="270" spans="1:16" ht="15" customHeight="1" x14ac:dyDescent="0.3">
      <c r="A270" s="133">
        <v>45717</v>
      </c>
      <c r="B270" s="134" t="str">
        <f>MONTH(Serie_dessazonalizada[[#This Row],[Período]])&amp;YEAR(Serie_dessazonalizada[[#This Row],[Período]])</f>
        <v>32025</v>
      </c>
      <c r="C270" s="146">
        <v>113.5555700550414</v>
      </c>
      <c r="D270" s="135">
        <v>120.8054754871809</v>
      </c>
      <c r="E270" s="135">
        <v>105.58193824264291</v>
      </c>
      <c r="F270" s="135">
        <v>136.44672292968889</v>
      </c>
      <c r="G270" s="135">
        <v>112.84308921067</v>
      </c>
      <c r="H270" s="136">
        <v>80.388116918908722</v>
      </c>
      <c r="I270" s="96"/>
      <c r="J270" s="133">
        <v>45717</v>
      </c>
      <c r="K270" s="135">
        <v>-5.1685902981155749</v>
      </c>
      <c r="L270" s="135">
        <v>8.2255424103978056E-2</v>
      </c>
      <c r="M270" s="135">
        <v>-1.5627433749212551</v>
      </c>
      <c r="N270" s="135">
        <v>-4.7375832665384046</v>
      </c>
      <c r="O270" s="143">
        <v>-5.1236874275617437</v>
      </c>
      <c r="P270" s="143">
        <v>-0.66046807583377642</v>
      </c>
    </row>
    <row r="271" spans="1:16" ht="15" customHeight="1" x14ac:dyDescent="0.3">
      <c r="A271" s="133">
        <v>45748</v>
      </c>
      <c r="B271" s="134" t="str">
        <f>MONTH(Serie_dessazonalizada[[#This Row],[Período]])&amp;YEAR(Serie_dessazonalizada[[#This Row],[Período]])</f>
        <v>42025</v>
      </c>
      <c r="C271" s="146">
        <v>119.0057351249683</v>
      </c>
      <c r="D271" s="135">
        <v>120.8163886989305</v>
      </c>
      <c r="E271" s="135">
        <v>104.8262217042931</v>
      </c>
      <c r="F271" s="135">
        <v>140.74954283109381</v>
      </c>
      <c r="G271" s="135">
        <v>117.20811953135031</v>
      </c>
      <c r="H271" s="136">
        <v>81.072671973142576</v>
      </c>
      <c r="I271" s="96"/>
      <c r="J271" s="133">
        <v>45748</v>
      </c>
      <c r="K271" s="135">
        <v>4.7995576679199026</v>
      </c>
      <c r="L271" s="135">
        <v>9.0337062170282711E-3</v>
      </c>
      <c r="M271" s="135">
        <v>-0.7157630849824459</v>
      </c>
      <c r="N271" s="135">
        <v>3.1534798410821221</v>
      </c>
      <c r="O271" s="143">
        <v>3.8682300805600103</v>
      </c>
      <c r="P271" s="143">
        <v>0.68455505423385432</v>
      </c>
    </row>
    <row r="272" spans="1:16" ht="15" customHeight="1" x14ac:dyDescent="0.3">
      <c r="A272" s="133">
        <v>45778</v>
      </c>
      <c r="B272" s="134" t="str">
        <f>MONTH(Serie_dessazonalizada[[#This Row],[Período]])&amp;YEAR(Serie_dessazonalizada[[#This Row],[Período]])</f>
        <v>52025</v>
      </c>
      <c r="C272" s="146">
        <v>114.0628774266391</v>
      </c>
      <c r="D272" s="135">
        <v>119.8772376023353</v>
      </c>
      <c r="E272" s="135">
        <v>104.6384563782086</v>
      </c>
      <c r="F272" s="135">
        <v>139.57147565188009</v>
      </c>
      <c r="G272" s="135">
        <v>116.8716794790605</v>
      </c>
      <c r="H272" s="136">
        <v>80.693360953451531</v>
      </c>
      <c r="I272" s="96"/>
      <c r="J272" s="133">
        <v>45778</v>
      </c>
      <c r="K272" s="135">
        <v>-4.1534617580729885</v>
      </c>
      <c r="L272" s="135">
        <v>-0.77733750090438702</v>
      </c>
      <c r="M272" s="135">
        <v>-0.17912057024641614</v>
      </c>
      <c r="N272" s="135">
        <v>-0.83699538592992073</v>
      </c>
      <c r="O272" s="143">
        <v>-0.28704500476164779</v>
      </c>
      <c r="P272" s="143">
        <v>-0.37931101969104475</v>
      </c>
    </row>
    <row r="273" spans="1:16" ht="15" customHeight="1" x14ac:dyDescent="0.3">
      <c r="A273" s="133">
        <v>45809</v>
      </c>
      <c r="B273" s="134" t="str">
        <f>MONTH(Serie_dessazonalizada[[#This Row],[Período]])&amp;YEAR(Serie_dessazonalizada[[#This Row],[Período]])</f>
        <v>62025</v>
      </c>
      <c r="C273" s="146">
        <v>113.24178802320429</v>
      </c>
      <c r="D273" s="135">
        <v>119.56403434906569</v>
      </c>
      <c r="E273" s="135">
        <v>107.0642139791043</v>
      </c>
      <c r="F273" s="135">
        <v>138.41044446023071</v>
      </c>
      <c r="G273" s="135">
        <v>115.9245492875755</v>
      </c>
      <c r="H273" s="136">
        <v>82.308151530990472</v>
      </c>
      <c r="I273" s="96"/>
      <c r="J273" s="133">
        <v>45809</v>
      </c>
      <c r="K273" s="135">
        <v>-0.71985682104408155</v>
      </c>
      <c r="L273" s="135">
        <v>-0.26126999548370006</v>
      </c>
      <c r="M273" s="135">
        <v>2.3182276238173438</v>
      </c>
      <c r="N273" s="135">
        <v>-0.83185420676158484</v>
      </c>
      <c r="O273" s="143">
        <v>-0.81040179768674903</v>
      </c>
      <c r="P273" s="143">
        <v>1.6147905775389404</v>
      </c>
    </row>
    <row r="274" spans="1:16" ht="15" customHeight="1" x14ac:dyDescent="0.3">
      <c r="A274" s="133">
        <v>45839</v>
      </c>
      <c r="B274" s="134" t="str">
        <f>MONTH(Serie_dessazonalizada[[#This Row],[Período]])&amp;YEAR(Serie_dessazonalizada[[#This Row],[Período]])</f>
        <v>72025</v>
      </c>
      <c r="C274" s="146">
        <v>117.5834012037308</v>
      </c>
      <c r="D274" s="135">
        <v>119.78131208610201</v>
      </c>
      <c r="E274" s="135">
        <v>103.4371116123481</v>
      </c>
      <c r="F274" s="135">
        <v>140.61863047522431</v>
      </c>
      <c r="G274" s="135">
        <v>117.665925893127</v>
      </c>
      <c r="H274" s="136">
        <v>81.789020401805388</v>
      </c>
      <c r="I274" s="96"/>
      <c r="J274" s="133">
        <v>45839</v>
      </c>
      <c r="K274" s="135">
        <v>3.8339320283753127</v>
      </c>
      <c r="L274" s="135">
        <v>0.18172499633290437</v>
      </c>
      <c r="M274" s="135">
        <v>-3.3877821841237181</v>
      </c>
      <c r="N274" s="135">
        <v>1.595389729153045</v>
      </c>
      <c r="O274" s="143">
        <v>1.5021637920986339</v>
      </c>
      <c r="P274" s="143">
        <v>-0.51913112918508375</v>
      </c>
    </row>
    <row r="275" spans="1:16" ht="15" customHeight="1" x14ac:dyDescent="0.3">
      <c r="A275" s="133">
        <v>45870</v>
      </c>
      <c r="B275" s="134" t="str">
        <f>MONTH(Serie_dessazonalizada[[#This Row],[Período]])&amp;YEAR(Serie_dessazonalizada[[#This Row],[Período]])</f>
        <v>82025</v>
      </c>
      <c r="C275" s="146">
        <v>115.00680509497801</v>
      </c>
      <c r="D275" s="135">
        <v>120.4230003144668</v>
      </c>
      <c r="E275" s="135">
        <v>104.26387486363311</v>
      </c>
      <c r="F275" s="135">
        <v>138.4917659493783</v>
      </c>
      <c r="G275" s="135">
        <v>114.89933549455139</v>
      </c>
      <c r="H275" s="136">
        <v>81.100856786201547</v>
      </c>
      <c r="I275" s="96"/>
      <c r="J275" s="133">
        <v>45870</v>
      </c>
      <c r="K275" s="135">
        <v>-2.1912923783251159</v>
      </c>
      <c r="L275" s="135">
        <v>0.53571647963209545</v>
      </c>
      <c r="M275" s="135">
        <v>0.79929073656219929</v>
      </c>
      <c r="N275" s="135">
        <v>-1.5125055041840536</v>
      </c>
      <c r="O275" s="143">
        <v>-2.3512247726571465</v>
      </c>
      <c r="P275" s="143">
        <v>-0.68816361560384109</v>
      </c>
    </row>
    <row r="276" spans="1:16" ht="15" customHeight="1" x14ac:dyDescent="0.3">
      <c r="A276" s="133">
        <v>45901</v>
      </c>
      <c r="B276" s="134" t="str">
        <f>MONTH(Serie_dessazonalizada[[#This Row],[Período]])&amp;YEAR(Serie_dessazonalizada[[#This Row],[Período]])</f>
        <v>92025</v>
      </c>
      <c r="C276" s="146">
        <v>117.89573632873901</v>
      </c>
      <c r="D276" s="135">
        <v>120.1935835432804</v>
      </c>
      <c r="E276" s="135">
        <v>105.64256133949431</v>
      </c>
      <c r="F276" s="135">
        <v>140.0738942695227</v>
      </c>
      <c r="G276" s="135">
        <v>116.33886640570439</v>
      </c>
      <c r="H276" s="136">
        <v>81.515271442791743</v>
      </c>
      <c r="I276" s="96"/>
      <c r="J276" s="133">
        <v>45901</v>
      </c>
      <c r="K276" s="135">
        <v>2.5119654714129176</v>
      </c>
      <c r="L276" s="135">
        <v>-0.1905090975871053</v>
      </c>
      <c r="M276" s="135">
        <v>1.322305043491226</v>
      </c>
      <c r="N276" s="135">
        <v>1.1423988345434872</v>
      </c>
      <c r="O276" s="143">
        <v>1.2528626949467982</v>
      </c>
      <c r="P276" s="143">
        <v>0.41441465659019627</v>
      </c>
    </row>
    <row r="277" spans="1:16" ht="15" customHeight="1" x14ac:dyDescent="0.3">
      <c r="A277" s="133">
        <v>45931</v>
      </c>
      <c r="B277" s="134" t="str">
        <f>MONTH(Serie_dessazonalizada[[#This Row],[Período]])&amp;YEAR(Serie_dessazonalizada[[#This Row],[Período]])</f>
        <v>102025</v>
      </c>
      <c r="C277" s="146">
        <v>120.9270170828392</v>
      </c>
      <c r="D277" s="135">
        <v>120.35539239200131</v>
      </c>
      <c r="E277" s="135">
        <v>106.8421022633018</v>
      </c>
      <c r="F277" s="135">
        <v>140.7295586893533</v>
      </c>
      <c r="G277" s="135">
        <v>116.58449645045739</v>
      </c>
      <c r="H277" s="136">
        <v>81.152739812862464</v>
      </c>
      <c r="I277" s="96"/>
      <c r="J277" s="133">
        <v>45931</v>
      </c>
      <c r="K277" s="135">
        <v>2.5711538419403133</v>
      </c>
      <c r="L277" s="135">
        <v>0.13462353309621031</v>
      </c>
      <c r="M277" s="135">
        <v>1.1354712613911637</v>
      </c>
      <c r="N277" s="135">
        <v>0.46808466577576968</v>
      </c>
      <c r="O277" s="143">
        <v>0.21113326297715745</v>
      </c>
      <c r="P277" s="143">
        <v>-0.36253162992927912</v>
      </c>
    </row>
    <row r="278" spans="1:16" ht="15" customHeight="1" x14ac:dyDescent="0.3">
      <c r="A278" s="133">
        <v>45962</v>
      </c>
      <c r="B278" s="134" t="str">
        <f>MONTH(Serie_dessazonalizada[[#This Row],[Período]])&amp;YEAR(Serie_dessazonalizada[[#This Row],[Período]])</f>
        <v>112025</v>
      </c>
      <c r="C278" s="146">
        <v>122.71129916128289</v>
      </c>
      <c r="D278" s="135">
        <v>120.1946858336285</v>
      </c>
      <c r="E278" s="135">
        <v>108.3584343636072</v>
      </c>
      <c r="F278" s="135">
        <v>142.30498798772609</v>
      </c>
      <c r="G278" s="135">
        <v>117.7384797845243</v>
      </c>
      <c r="H278" s="136">
        <v>79.679802447579021</v>
      </c>
      <c r="I278" s="96"/>
      <c r="J278" s="133">
        <v>45962</v>
      </c>
      <c r="K278" s="135">
        <v>1.475503259310035</v>
      </c>
      <c r="L278" s="135">
        <v>-0.13352667892883632</v>
      </c>
      <c r="M278" s="135">
        <v>1.4192271288041063</v>
      </c>
      <c r="N278" s="135">
        <v>1.1194729188701587</v>
      </c>
      <c r="O278" s="143">
        <v>0.98982572228829169</v>
      </c>
      <c r="P278" s="143">
        <v>-1.4729373652834425</v>
      </c>
    </row>
    <row r="279" spans="1:16" ht="15" customHeight="1" x14ac:dyDescent="0.3">
      <c r="A279" s="133">
        <v>45992</v>
      </c>
      <c r="B279" s="134" t="str">
        <f>MONTH(Serie_dessazonalizada[[#This Row],[Período]])&amp;YEAR(Serie_dessazonalizada[[#This Row],[Período]])</f>
        <v>122025</v>
      </c>
      <c r="C279" s="146">
        <v>126.88058925373061</v>
      </c>
      <c r="D279" s="135">
        <v>121.1690917202173</v>
      </c>
      <c r="E279" s="135">
        <v>106.4026126679408</v>
      </c>
      <c r="F279" s="135">
        <v>142.43746879107519</v>
      </c>
      <c r="G279" s="135">
        <v>117.28091944423061</v>
      </c>
      <c r="H279" s="136">
        <v>79.174475726139065</v>
      </c>
      <c r="I279" s="96"/>
      <c r="J279" s="133">
        <v>45992</v>
      </c>
      <c r="K279" s="135">
        <v>3.3976415545628731</v>
      </c>
      <c r="L279" s="135">
        <v>0.8106896572262392</v>
      </c>
      <c r="M279" s="135">
        <v>-1.8049556614148303</v>
      </c>
      <c r="N279" s="135">
        <v>9.3096387710965761E-2</v>
      </c>
      <c r="O279" s="143">
        <v>-0.38862429779209584</v>
      </c>
      <c r="P279" s="143">
        <v>-0.50532672143995683</v>
      </c>
    </row>
    <row r="280" spans="1:16" ht="15" customHeight="1" x14ac:dyDescent="0.3">
      <c r="A280" s="133">
        <v>46023</v>
      </c>
      <c r="B280" s="134" t="str">
        <f>MONTH(Serie_dessazonalizada[[#This Row],[Período]])&amp;YEAR(Serie_dessazonalizada[[#This Row],[Período]])</f>
        <v>12026</v>
      </c>
      <c r="C280" s="146">
        <v>112.6592678640725</v>
      </c>
      <c r="D280" s="135">
        <v>121.8417643708152</v>
      </c>
      <c r="E280" s="135">
        <v>105.2497898949737</v>
      </c>
      <c r="F280" s="135">
        <v>146.69260100614281</v>
      </c>
      <c r="G280" s="135">
        <v>120.8679350283239</v>
      </c>
      <c r="H280" s="136">
        <v>80.86056373849712</v>
      </c>
      <c r="I280" s="96"/>
      <c r="J280" s="133">
        <v>46023</v>
      </c>
      <c r="K280" s="135">
        <v>-11.208429495246815</v>
      </c>
      <c r="L280" s="135">
        <v>0.55515201199256525</v>
      </c>
      <c r="M280" s="135">
        <v>-1.0834534454194331</v>
      </c>
      <c r="N280" s="135">
        <v>2.9873685984331639</v>
      </c>
      <c r="O280" s="143">
        <v>3.0584818068372925</v>
      </c>
      <c r="P280" s="143">
        <v>1.6860880123580557</v>
      </c>
    </row>
    <row r="281" spans="1:16" ht="15" customHeight="1" x14ac:dyDescent="0.3">
      <c r="A281" s="133">
        <v>46054</v>
      </c>
      <c r="B281" s="134" t="str">
        <f>MONTH(Serie_dessazonalizada[[#This Row],[Período]])&amp;YEAR(Serie_dessazonalizada[[#This Row],[Período]])</f>
        <v>22026</v>
      </c>
      <c r="C281" s="146">
        <v>115.0354826077464</v>
      </c>
      <c r="D281" s="135">
        <v>121.4445777988838</v>
      </c>
      <c r="E281" s="135">
        <v>106.036701205112</v>
      </c>
      <c r="F281" s="135">
        <v>148.37488537714029</v>
      </c>
      <c r="G281" s="135">
        <v>122.7640773193036</v>
      </c>
      <c r="H281" s="136">
        <v>81.092321163257495</v>
      </c>
      <c r="I281" s="96"/>
      <c r="J281" s="133">
        <v>46054</v>
      </c>
      <c r="K281" s="135">
        <v>2.1092048516957238</v>
      </c>
      <c r="L281" s="135">
        <v>-0.32598557151765756</v>
      </c>
      <c r="M281" s="135">
        <v>0.74766069454726136</v>
      </c>
      <c r="N281" s="135">
        <v>1.1468092865345219</v>
      </c>
      <c r="O281" s="143">
        <v>1.5687719745814794</v>
      </c>
      <c r="P281" s="143">
        <v>0.23175742476037442</v>
      </c>
    </row>
  </sheetData>
  <autoFilter ref="J3:P280" xr:uid="{00000000-0009-0000-0000-000002000000}"/>
  <pageMargins left="0.511811024" right="0.511811024" top="0.78740157499999996" bottom="0.78740157499999996" header="0.31496062000000002" footer="0.31496062000000002"/>
  <pageSetup paperSize="9" orientation="portrait" horizontalDpi="4294967293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4"/>
  <dimension ref="A1:BE281"/>
  <sheetViews>
    <sheetView showGridLines="0" zoomScale="110" zoomScaleNormal="110" workbookViewId="0">
      <pane ySplit="3" topLeftCell="A265" activePane="bottomLeft" state="frozen"/>
      <selection pane="bottomLeft" activeCell="H283" sqref="H283"/>
    </sheetView>
  </sheetViews>
  <sheetFormatPr defaultColWidth="9.109375" defaultRowHeight="14.4" x14ac:dyDescent="0.3"/>
  <cols>
    <col min="1" max="1" width="10.33203125" style="3" customWidth="1"/>
    <col min="2" max="2" width="6.44140625" style="32" bestFit="1" customWidth="1"/>
    <col min="3" max="3" width="10.6640625" style="14" customWidth="1"/>
    <col min="4" max="5" width="10.6640625" style="13" customWidth="1"/>
    <col min="6" max="6" width="11.5546875" style="13" customWidth="1"/>
    <col min="7" max="8" width="10.6640625" style="13" customWidth="1"/>
    <col min="9" max="9" width="9.109375" style="3"/>
    <col min="10" max="10" width="10.33203125" style="3" customWidth="1"/>
    <col min="11" max="17" width="9.109375" style="3"/>
    <col min="18" max="18" width="10.33203125" style="3" customWidth="1"/>
    <col min="19" max="25" width="9.109375" style="3"/>
    <col min="26" max="26" width="10.33203125" style="3" customWidth="1"/>
    <col min="27" max="27" width="9.6640625" style="3" bestFit="1" customWidth="1"/>
    <col min="28" max="33" width="9.109375" style="3"/>
    <col min="34" max="34" width="10.33203125" style="3" customWidth="1"/>
    <col min="35" max="40" width="9.109375" style="3"/>
  </cols>
  <sheetData>
    <row r="1" spans="1:40" ht="16.5" customHeight="1" x14ac:dyDescent="0.3">
      <c r="A1" s="41"/>
      <c r="B1" s="42"/>
      <c r="C1" s="168" t="s">
        <v>41</v>
      </c>
      <c r="D1" s="168"/>
      <c r="E1" s="168"/>
      <c r="F1" s="168"/>
      <c r="G1" s="168"/>
      <c r="H1" s="168"/>
      <c r="I1" s="42"/>
      <c r="J1" s="41"/>
      <c r="K1" s="180" t="s">
        <v>42</v>
      </c>
      <c r="L1" s="168"/>
      <c r="M1" s="168"/>
      <c r="N1" s="168"/>
      <c r="O1" s="168"/>
      <c r="P1" s="168"/>
      <c r="Q1" s="42"/>
      <c r="R1" s="41"/>
      <c r="S1" s="180" t="s">
        <v>43</v>
      </c>
      <c r="T1" s="168"/>
      <c r="U1" s="168"/>
      <c r="V1" s="168"/>
      <c r="W1" s="168"/>
      <c r="X1" s="168"/>
      <c r="Y1" s="41"/>
      <c r="Z1" s="41"/>
      <c r="AA1" s="180" t="s">
        <v>44</v>
      </c>
      <c r="AB1" s="181"/>
      <c r="AC1" s="181"/>
      <c r="AD1" s="181"/>
      <c r="AE1" s="181"/>
      <c r="AF1" s="181"/>
      <c r="AG1" s="41"/>
      <c r="AH1" s="41"/>
      <c r="AI1" s="168" t="s">
        <v>45</v>
      </c>
      <c r="AJ1" s="181"/>
      <c r="AK1" s="181"/>
      <c r="AL1" s="181"/>
      <c r="AM1" s="181"/>
      <c r="AN1" s="181"/>
    </row>
    <row r="2" spans="1:40" x14ac:dyDescent="0.3">
      <c r="B2" s="30"/>
      <c r="C2" s="154" t="s">
        <v>36</v>
      </c>
      <c r="D2" s="1"/>
      <c r="E2" s="1"/>
      <c r="F2" s="1"/>
      <c r="G2" s="30"/>
      <c r="H2" s="14"/>
      <c r="I2" s="1"/>
      <c r="K2" s="30"/>
      <c r="L2" s="14"/>
      <c r="M2" s="1"/>
      <c r="N2" s="1"/>
      <c r="O2" s="30"/>
      <c r="P2" s="14"/>
      <c r="Q2" s="1"/>
      <c r="S2" s="30"/>
      <c r="T2" s="14"/>
      <c r="U2" s="1"/>
      <c r="V2" s="1"/>
      <c r="W2" s="30"/>
      <c r="X2" s="14"/>
      <c r="Y2" s="1"/>
      <c r="AA2" s="1"/>
      <c r="AB2" s="1"/>
      <c r="AC2" s="30"/>
      <c r="AD2" s="14"/>
      <c r="AE2" s="1"/>
      <c r="AF2" s="14"/>
      <c r="AG2" s="1"/>
      <c r="AI2" s="14"/>
      <c r="AJ2" s="1"/>
      <c r="AK2" s="14"/>
      <c r="AL2" s="1"/>
      <c r="AM2" s="1"/>
      <c r="AN2" s="14"/>
    </row>
    <row r="3" spans="1:40" ht="15" thickBot="1" x14ac:dyDescent="0.35">
      <c r="A3" s="169" t="s">
        <v>30</v>
      </c>
      <c r="B3" s="175" t="s">
        <v>4</v>
      </c>
      <c r="C3" s="176" t="s">
        <v>37</v>
      </c>
      <c r="D3" s="170" t="s">
        <v>13</v>
      </c>
      <c r="E3" s="170" t="s">
        <v>38</v>
      </c>
      <c r="F3" s="170" t="s">
        <v>39</v>
      </c>
      <c r="G3" s="170" t="s">
        <v>40</v>
      </c>
      <c r="H3" s="170" t="s">
        <v>16</v>
      </c>
      <c r="I3" s="4"/>
      <c r="J3" s="169" t="s">
        <v>30</v>
      </c>
      <c r="K3" s="177" t="s">
        <v>37</v>
      </c>
      <c r="L3" s="178" t="s">
        <v>13</v>
      </c>
      <c r="M3" s="178" t="s">
        <v>38</v>
      </c>
      <c r="N3" s="178" t="s">
        <v>39</v>
      </c>
      <c r="O3" s="178" t="s">
        <v>40</v>
      </c>
      <c r="P3" s="179" t="s">
        <v>16</v>
      </c>
      <c r="Q3" s="4"/>
      <c r="R3" s="169" t="s">
        <v>30</v>
      </c>
      <c r="S3" s="177" t="s">
        <v>37</v>
      </c>
      <c r="T3" s="178" t="s">
        <v>13</v>
      </c>
      <c r="U3" s="178" t="s">
        <v>38</v>
      </c>
      <c r="V3" s="178" t="s">
        <v>39</v>
      </c>
      <c r="W3" s="178" t="s">
        <v>40</v>
      </c>
      <c r="X3" s="179" t="s">
        <v>16</v>
      </c>
      <c r="Y3" s="4"/>
      <c r="Z3" s="169" t="s">
        <v>30</v>
      </c>
      <c r="AA3" s="177" t="s">
        <v>37</v>
      </c>
      <c r="AB3" s="178" t="s">
        <v>13</v>
      </c>
      <c r="AC3" s="178" t="s">
        <v>38</v>
      </c>
      <c r="AD3" s="178" t="s">
        <v>39</v>
      </c>
      <c r="AE3" s="178" t="s">
        <v>40</v>
      </c>
      <c r="AF3" s="179" t="s">
        <v>16</v>
      </c>
      <c r="AG3" s="4"/>
      <c r="AH3" s="169" t="s">
        <v>30</v>
      </c>
      <c r="AI3" s="177" t="s">
        <v>37</v>
      </c>
      <c r="AJ3" s="178" t="s">
        <v>13</v>
      </c>
      <c r="AK3" s="178" t="s">
        <v>38</v>
      </c>
      <c r="AL3" s="178" t="s">
        <v>39</v>
      </c>
      <c r="AM3" s="178" t="s">
        <v>40</v>
      </c>
      <c r="AN3" s="179" t="s">
        <v>16</v>
      </c>
    </row>
    <row r="4" spans="1:40" ht="12.75" customHeight="1" x14ac:dyDescent="0.3">
      <c r="A4" s="105">
        <v>37622</v>
      </c>
      <c r="B4" s="31" t="str">
        <f>MONTH(Serie_Encadeada[[#This Row],[Período]])&amp;YEAR(Serie_Encadeada[[#This Row],[Período]])</f>
        <v>12003</v>
      </c>
      <c r="C4" s="106">
        <v>83.442400000000006</v>
      </c>
      <c r="D4" s="107">
        <v>84.800799999999995</v>
      </c>
      <c r="E4" s="107">
        <v>86.280600000000007</v>
      </c>
      <c r="F4" s="108"/>
      <c r="G4" s="108"/>
      <c r="H4" s="107">
        <v>82.187700000000007</v>
      </c>
      <c r="J4" s="105">
        <v>37622</v>
      </c>
      <c r="K4" s="43"/>
      <c r="L4" s="44"/>
      <c r="M4" s="44"/>
      <c r="N4" s="45"/>
      <c r="O4" s="45"/>
      <c r="P4" s="11"/>
      <c r="R4" s="105">
        <v>37622</v>
      </c>
      <c r="S4" s="109"/>
      <c r="T4" s="110"/>
      <c r="U4" s="110"/>
      <c r="V4" s="111"/>
      <c r="W4" s="111"/>
      <c r="X4" s="112"/>
      <c r="Z4" s="105">
        <v>37622</v>
      </c>
      <c r="AA4" s="109"/>
      <c r="AB4" s="110"/>
      <c r="AC4" s="110"/>
      <c r="AD4" s="111"/>
      <c r="AE4" s="111"/>
      <c r="AF4" s="112"/>
      <c r="AG4" s="113"/>
      <c r="AH4" s="105">
        <v>37622</v>
      </c>
      <c r="AI4" s="63"/>
      <c r="AJ4" s="64"/>
      <c r="AK4" s="64"/>
      <c r="AL4" s="64"/>
      <c r="AM4" s="64"/>
      <c r="AN4" s="65"/>
    </row>
    <row r="5" spans="1:40" ht="12.75" customHeight="1" x14ac:dyDescent="0.3">
      <c r="A5" s="2">
        <v>37653</v>
      </c>
      <c r="B5" s="31" t="str">
        <f>MONTH(Serie_Encadeada[[#This Row],[Período]])&amp;YEAR(Serie_Encadeada[[#This Row],[Período]])</f>
        <v>22003</v>
      </c>
      <c r="C5" s="5">
        <v>87.403800000000004</v>
      </c>
      <c r="D5" s="114">
        <v>85.553100000000001</v>
      </c>
      <c r="E5" s="114">
        <v>85.909400000000005</v>
      </c>
      <c r="F5" s="115"/>
      <c r="G5" s="115"/>
      <c r="H5" s="114">
        <v>80.461799999999997</v>
      </c>
      <c r="J5" s="2">
        <v>37653</v>
      </c>
      <c r="K5" s="43">
        <v>4.7474665158240859</v>
      </c>
      <c r="L5" s="44">
        <v>0.8871378571900328</v>
      </c>
      <c r="M5" s="44">
        <v>-0.43022417553888326</v>
      </c>
      <c r="N5" s="45"/>
      <c r="O5" s="45"/>
      <c r="P5" s="11">
        <v>-1.72590000000001</v>
      </c>
      <c r="R5" s="2">
        <v>37653</v>
      </c>
      <c r="S5" s="43"/>
      <c r="T5" s="116"/>
      <c r="U5" s="116"/>
      <c r="V5" s="117"/>
      <c r="W5" s="117"/>
      <c r="X5" s="118"/>
      <c r="Z5" s="2">
        <v>37653</v>
      </c>
      <c r="AA5" s="43"/>
      <c r="AB5" s="116"/>
      <c r="AC5" s="116"/>
      <c r="AD5" s="117"/>
      <c r="AE5" s="117"/>
      <c r="AF5" s="118"/>
      <c r="AH5" s="2">
        <v>37653</v>
      </c>
      <c r="AI5" s="63"/>
      <c r="AJ5" s="64"/>
      <c r="AK5" s="64"/>
      <c r="AL5" s="64"/>
      <c r="AM5" s="64"/>
      <c r="AN5" s="65"/>
    </row>
    <row r="6" spans="1:40" ht="12.75" customHeight="1" x14ac:dyDescent="0.3">
      <c r="A6" s="2">
        <v>37681</v>
      </c>
      <c r="B6" s="31" t="str">
        <f>MONTH(Serie_Encadeada[[#This Row],[Período]])&amp;YEAR(Serie_Encadeada[[#This Row],[Período]])</f>
        <v>32003</v>
      </c>
      <c r="C6" s="5">
        <v>85.1541</v>
      </c>
      <c r="D6" s="114">
        <v>85.944699999999997</v>
      </c>
      <c r="E6" s="114">
        <v>85.747900000000001</v>
      </c>
      <c r="F6" s="115"/>
      <c r="G6" s="115"/>
      <c r="H6" s="114">
        <v>81.069800000000001</v>
      </c>
      <c r="J6" s="2">
        <v>37681</v>
      </c>
      <c r="K6" s="43">
        <v>-2.5739155505824738</v>
      </c>
      <c r="L6" s="44">
        <v>0.4577274230857758</v>
      </c>
      <c r="M6" s="44">
        <v>-0.18798874162781226</v>
      </c>
      <c r="N6" s="45"/>
      <c r="O6" s="45"/>
      <c r="P6" s="11">
        <v>0.60800000000000409</v>
      </c>
      <c r="R6" s="2">
        <v>37681</v>
      </c>
      <c r="S6" s="43"/>
      <c r="T6" s="116"/>
      <c r="U6" s="116"/>
      <c r="V6" s="117"/>
      <c r="W6" s="117"/>
      <c r="X6" s="118"/>
      <c r="Z6" s="2">
        <v>37681</v>
      </c>
      <c r="AA6" s="43"/>
      <c r="AB6" s="116"/>
      <c r="AC6" s="116"/>
      <c r="AD6" s="117"/>
      <c r="AE6" s="117"/>
      <c r="AF6" s="118"/>
      <c r="AH6" s="2">
        <v>37681</v>
      </c>
      <c r="AI6" s="63"/>
      <c r="AJ6" s="64"/>
      <c r="AK6" s="64"/>
      <c r="AL6" s="64"/>
      <c r="AM6" s="64"/>
      <c r="AN6" s="65"/>
    </row>
    <row r="7" spans="1:40" ht="12.75" customHeight="1" x14ac:dyDescent="0.3">
      <c r="A7" s="2">
        <v>37712</v>
      </c>
      <c r="B7" s="31" t="str">
        <f>MONTH(Serie_Encadeada[[#This Row],[Período]])&amp;YEAR(Serie_Encadeada[[#This Row],[Período]])</f>
        <v>42003</v>
      </c>
      <c r="C7" s="5">
        <v>78.085300000000004</v>
      </c>
      <c r="D7" s="114">
        <v>86.848500000000001</v>
      </c>
      <c r="E7" s="114">
        <v>85.7744</v>
      </c>
      <c r="F7" s="115"/>
      <c r="G7" s="115"/>
      <c r="H7" s="114">
        <v>79.6678</v>
      </c>
      <c r="J7" s="2">
        <v>37712</v>
      </c>
      <c r="K7" s="43">
        <v>-8.3011857326893193</v>
      </c>
      <c r="L7" s="44">
        <v>1.0516064399549989</v>
      </c>
      <c r="M7" s="44">
        <v>3.0904546933509313E-2</v>
      </c>
      <c r="N7" s="45"/>
      <c r="O7" s="45"/>
      <c r="P7" s="11">
        <v>-1.402000000000001</v>
      </c>
      <c r="R7" s="2">
        <v>37712</v>
      </c>
      <c r="S7" s="43"/>
      <c r="T7" s="116"/>
      <c r="U7" s="116"/>
      <c r="V7" s="117"/>
      <c r="W7" s="117"/>
      <c r="X7" s="118"/>
      <c r="Z7" s="2">
        <v>37712</v>
      </c>
      <c r="AA7" s="43"/>
      <c r="AB7" s="116"/>
      <c r="AC7" s="116"/>
      <c r="AD7" s="117"/>
      <c r="AE7" s="117"/>
      <c r="AF7" s="118"/>
      <c r="AH7" s="2">
        <v>37712</v>
      </c>
      <c r="AI7" s="63"/>
      <c r="AJ7" s="64"/>
      <c r="AK7" s="64"/>
      <c r="AL7" s="64"/>
      <c r="AM7" s="64"/>
      <c r="AN7" s="65"/>
    </row>
    <row r="8" spans="1:40" ht="12.75" customHeight="1" x14ac:dyDescent="0.3">
      <c r="A8" s="2">
        <v>37742</v>
      </c>
      <c r="B8" s="31" t="str">
        <f>MONTH(Serie_Encadeada[[#This Row],[Período]])&amp;YEAR(Serie_Encadeada[[#This Row],[Período]])</f>
        <v>52003</v>
      </c>
      <c r="C8" s="5">
        <v>87.612799999999993</v>
      </c>
      <c r="D8" s="114">
        <v>88.192899999999995</v>
      </c>
      <c r="E8" s="114">
        <v>91.531999999999996</v>
      </c>
      <c r="F8" s="115"/>
      <c r="G8" s="115"/>
      <c r="H8" s="114">
        <v>79.799800000000005</v>
      </c>
      <c r="J8" s="2">
        <v>37742</v>
      </c>
      <c r="K8" s="43">
        <v>12.201400263557915</v>
      </c>
      <c r="L8" s="44">
        <v>1.5479829818592068</v>
      </c>
      <c r="M8" s="44">
        <v>6.712492305396478</v>
      </c>
      <c r="N8" s="45"/>
      <c r="O8" s="45"/>
      <c r="P8" s="11">
        <v>0.132000000000005</v>
      </c>
      <c r="R8" s="2">
        <v>37742</v>
      </c>
      <c r="S8" s="43"/>
      <c r="T8" s="116"/>
      <c r="U8" s="116"/>
      <c r="V8" s="117"/>
      <c r="W8" s="117"/>
      <c r="X8" s="118"/>
      <c r="Z8" s="2">
        <v>37742</v>
      </c>
      <c r="AA8" s="43"/>
      <c r="AB8" s="116"/>
      <c r="AC8" s="116"/>
      <c r="AD8" s="117"/>
      <c r="AE8" s="117"/>
      <c r="AF8" s="118"/>
      <c r="AH8" s="2">
        <v>37742</v>
      </c>
      <c r="AI8" s="63"/>
      <c r="AJ8" s="64"/>
      <c r="AK8" s="64"/>
      <c r="AL8" s="64"/>
      <c r="AM8" s="64"/>
      <c r="AN8" s="65"/>
    </row>
    <row r="9" spans="1:40" ht="12.75" customHeight="1" x14ac:dyDescent="0.3">
      <c r="A9" s="2">
        <v>37773</v>
      </c>
      <c r="B9" s="31" t="str">
        <f>MONTH(Serie_Encadeada[[#This Row],[Período]])&amp;YEAR(Serie_Encadeada[[#This Row],[Período]])</f>
        <v>62003</v>
      </c>
      <c r="C9" s="5">
        <v>82.232399999999998</v>
      </c>
      <c r="D9" s="114">
        <v>87.962199999999996</v>
      </c>
      <c r="E9" s="114">
        <v>90.726500000000001</v>
      </c>
      <c r="F9" s="115"/>
      <c r="G9" s="115"/>
      <c r="H9" s="114">
        <v>80.394800000000004</v>
      </c>
      <c r="J9" s="2">
        <v>37773</v>
      </c>
      <c r="K9" s="43">
        <v>-6.1411118010153709</v>
      </c>
      <c r="L9" s="44">
        <v>-0.26158568320125408</v>
      </c>
      <c r="M9" s="44">
        <v>-0.88002010225931371</v>
      </c>
      <c r="N9" s="45"/>
      <c r="O9" s="45"/>
      <c r="P9" s="11">
        <v>0.59499999999999886</v>
      </c>
      <c r="R9" s="2">
        <v>37773</v>
      </c>
      <c r="S9" s="43"/>
      <c r="T9" s="116"/>
      <c r="U9" s="116"/>
      <c r="V9" s="117"/>
      <c r="W9" s="117"/>
      <c r="X9" s="118"/>
      <c r="Z9" s="2">
        <v>37773</v>
      </c>
      <c r="AA9" s="43"/>
      <c r="AB9" s="116"/>
      <c r="AC9" s="116"/>
      <c r="AD9" s="117"/>
      <c r="AE9" s="117"/>
      <c r="AF9" s="118"/>
      <c r="AH9" s="2">
        <v>37773</v>
      </c>
      <c r="AI9" s="63"/>
      <c r="AJ9" s="64"/>
      <c r="AK9" s="64"/>
      <c r="AL9" s="64"/>
      <c r="AM9" s="64"/>
      <c r="AN9" s="65"/>
    </row>
    <row r="10" spans="1:40" ht="12.75" customHeight="1" x14ac:dyDescent="0.3">
      <c r="A10" s="2">
        <v>37803</v>
      </c>
      <c r="B10" s="31" t="str">
        <f>MONTH(Serie_Encadeada[[#This Row],[Período]])&amp;YEAR(Serie_Encadeada[[#This Row],[Período]])</f>
        <v>72003</v>
      </c>
      <c r="C10" s="5">
        <v>85.618700000000004</v>
      </c>
      <c r="D10" s="114">
        <v>87.114900000000006</v>
      </c>
      <c r="E10" s="114">
        <v>93.112899999999996</v>
      </c>
      <c r="F10" s="115"/>
      <c r="G10" s="115"/>
      <c r="H10" s="114">
        <v>79.884399999999999</v>
      </c>
      <c r="J10" s="2">
        <v>37803</v>
      </c>
      <c r="K10" s="43">
        <v>4.1179632359021578</v>
      </c>
      <c r="L10" s="44">
        <v>-0.96325467075629079</v>
      </c>
      <c r="M10" s="44">
        <v>2.6303230037530323</v>
      </c>
      <c r="N10" s="45"/>
      <c r="O10" s="45"/>
      <c r="P10" s="11">
        <v>-0.51040000000000418</v>
      </c>
      <c r="R10" s="2">
        <v>37803</v>
      </c>
      <c r="S10" s="43"/>
      <c r="T10" s="116"/>
      <c r="U10" s="116"/>
      <c r="V10" s="117"/>
      <c r="W10" s="117"/>
      <c r="X10" s="118"/>
      <c r="Z10" s="2">
        <v>37803</v>
      </c>
      <c r="AA10" s="43"/>
      <c r="AB10" s="116"/>
      <c r="AC10" s="116"/>
      <c r="AD10" s="117"/>
      <c r="AE10" s="117"/>
      <c r="AF10" s="118"/>
      <c r="AH10" s="2">
        <v>37803</v>
      </c>
      <c r="AI10" s="63"/>
      <c r="AJ10" s="64"/>
      <c r="AK10" s="64"/>
      <c r="AL10" s="64"/>
      <c r="AM10" s="64"/>
      <c r="AN10" s="65"/>
    </row>
    <row r="11" spans="1:40" ht="12.75" customHeight="1" x14ac:dyDescent="0.3">
      <c r="A11" s="2">
        <v>37834</v>
      </c>
      <c r="B11" s="31" t="str">
        <f>MONTH(Serie_Encadeada[[#This Row],[Período]])&amp;YEAR(Serie_Encadeada[[#This Row],[Período]])</f>
        <v>82003</v>
      </c>
      <c r="C11" s="5">
        <v>89.653999999999996</v>
      </c>
      <c r="D11" s="114">
        <v>87.193399999999997</v>
      </c>
      <c r="E11" s="114">
        <v>92.225499999999997</v>
      </c>
      <c r="F11" s="115"/>
      <c r="G11" s="115"/>
      <c r="H11" s="114">
        <v>79.667199999999994</v>
      </c>
      <c r="J11" s="2">
        <v>37834</v>
      </c>
      <c r="K11" s="43">
        <v>4.7131058985945735</v>
      </c>
      <c r="L11" s="44">
        <v>9.0110876554976391E-2</v>
      </c>
      <c r="M11" s="44">
        <v>-0.95303658247138645</v>
      </c>
      <c r="N11" s="45"/>
      <c r="O11" s="45"/>
      <c r="P11" s="11">
        <v>-0.21720000000000539</v>
      </c>
      <c r="R11" s="2">
        <v>37834</v>
      </c>
      <c r="S11" s="43"/>
      <c r="T11" s="116"/>
      <c r="U11" s="116"/>
      <c r="V11" s="117"/>
      <c r="W11" s="117"/>
      <c r="X11" s="118"/>
      <c r="Z11" s="2">
        <v>37834</v>
      </c>
      <c r="AA11" s="43"/>
      <c r="AB11" s="116"/>
      <c r="AC11" s="116"/>
      <c r="AD11" s="117"/>
      <c r="AE11" s="117"/>
      <c r="AF11" s="118"/>
      <c r="AH11" s="2">
        <v>37834</v>
      </c>
      <c r="AI11" s="63"/>
      <c r="AJ11" s="64"/>
      <c r="AK11" s="64"/>
      <c r="AL11" s="64"/>
      <c r="AM11" s="64"/>
      <c r="AN11" s="65"/>
    </row>
    <row r="12" spans="1:40" ht="12.75" customHeight="1" x14ac:dyDescent="0.3">
      <c r="A12" s="2">
        <v>37865</v>
      </c>
      <c r="B12" s="31" t="str">
        <f>MONTH(Serie_Encadeada[[#This Row],[Período]])&amp;YEAR(Serie_Encadeada[[#This Row],[Período]])</f>
        <v>92003</v>
      </c>
      <c r="C12" s="5">
        <v>92.134200000000007</v>
      </c>
      <c r="D12" s="114">
        <v>87.501099999999994</v>
      </c>
      <c r="E12" s="114">
        <v>94.558400000000006</v>
      </c>
      <c r="F12" s="115"/>
      <c r="G12" s="115"/>
      <c r="H12" s="114">
        <v>80.900700000000001</v>
      </c>
      <c r="J12" s="2">
        <v>37865</v>
      </c>
      <c r="K12" s="43">
        <v>2.7664130992482328</v>
      </c>
      <c r="L12" s="44">
        <v>0.35289368231998863</v>
      </c>
      <c r="M12" s="44">
        <v>2.5295606963367065</v>
      </c>
      <c r="N12" s="45"/>
      <c r="O12" s="45"/>
      <c r="P12" s="11">
        <v>1.2335000000000065</v>
      </c>
      <c r="R12" s="2">
        <v>37865</v>
      </c>
      <c r="S12" s="43"/>
      <c r="T12" s="116"/>
      <c r="U12" s="116"/>
      <c r="V12" s="117"/>
      <c r="W12" s="117"/>
      <c r="X12" s="118"/>
      <c r="Z12" s="2">
        <v>37865</v>
      </c>
      <c r="AA12" s="43"/>
      <c r="AB12" s="116"/>
      <c r="AC12" s="116"/>
      <c r="AD12" s="117"/>
      <c r="AE12" s="117"/>
      <c r="AF12" s="118"/>
      <c r="AH12" s="2">
        <v>37865</v>
      </c>
      <c r="AI12" s="63"/>
      <c r="AJ12" s="64"/>
      <c r="AK12" s="64"/>
      <c r="AL12" s="64"/>
      <c r="AM12" s="64"/>
      <c r="AN12" s="65"/>
    </row>
    <row r="13" spans="1:40" x14ac:dyDescent="0.3">
      <c r="A13" s="2">
        <v>37895</v>
      </c>
      <c r="B13" s="31" t="str">
        <f>MONTH(Serie_Encadeada[[#This Row],[Período]])&amp;YEAR(Serie_Encadeada[[#This Row],[Período]])</f>
        <v>102003</v>
      </c>
      <c r="C13" s="5">
        <v>96.265299999999996</v>
      </c>
      <c r="D13" s="114">
        <v>87.170900000000003</v>
      </c>
      <c r="E13" s="114">
        <v>96.593199999999996</v>
      </c>
      <c r="F13" s="115"/>
      <c r="G13" s="115"/>
      <c r="H13" s="114">
        <v>80.906800000000004</v>
      </c>
      <c r="J13" s="2">
        <v>37895</v>
      </c>
      <c r="K13" s="43">
        <v>4.48378560838428</v>
      </c>
      <c r="L13" s="44">
        <v>-0.37736668453309813</v>
      </c>
      <c r="M13" s="44">
        <v>2.1518976632430222</v>
      </c>
      <c r="N13" s="45"/>
      <c r="O13" s="45"/>
      <c r="P13" s="11">
        <v>6.100000000003547E-3</v>
      </c>
      <c r="R13" s="2">
        <v>37895</v>
      </c>
      <c r="S13" s="43"/>
      <c r="T13" s="116"/>
      <c r="U13" s="116"/>
      <c r="V13" s="117"/>
      <c r="W13" s="117"/>
      <c r="X13" s="118"/>
      <c r="Z13" s="2">
        <v>37895</v>
      </c>
      <c r="AA13" s="43"/>
      <c r="AB13" s="116"/>
      <c r="AC13" s="116"/>
      <c r="AD13" s="117"/>
      <c r="AE13" s="117"/>
      <c r="AF13" s="118"/>
      <c r="AH13" s="2">
        <v>37895</v>
      </c>
      <c r="AI13" s="63"/>
      <c r="AJ13" s="64"/>
      <c r="AK13" s="64"/>
      <c r="AL13" s="64"/>
      <c r="AM13" s="64"/>
      <c r="AN13" s="65"/>
    </row>
    <row r="14" spans="1:40" ht="12.75" customHeight="1" x14ac:dyDescent="0.3">
      <c r="A14" s="2">
        <v>37926</v>
      </c>
      <c r="B14" s="31" t="str">
        <f>MONTH(Serie_Encadeada[[#This Row],[Período]])&amp;YEAR(Serie_Encadeada[[#This Row],[Período]])</f>
        <v>112003</v>
      </c>
      <c r="C14" s="5">
        <v>92.556399999999996</v>
      </c>
      <c r="D14" s="5">
        <v>87.0184</v>
      </c>
      <c r="E14" s="5">
        <v>92.628500000000003</v>
      </c>
      <c r="F14" s="6"/>
      <c r="G14" s="6"/>
      <c r="H14" s="5">
        <v>81.684600000000003</v>
      </c>
      <c r="J14" s="2">
        <v>37926</v>
      </c>
      <c r="K14" s="43">
        <v>-3.8527901538768381</v>
      </c>
      <c r="L14" s="44">
        <v>-0.17494370254293967</v>
      </c>
      <c r="M14" s="44">
        <v>-4.1045332383645992</v>
      </c>
      <c r="N14" s="45"/>
      <c r="O14" s="45"/>
      <c r="P14" s="11">
        <v>0.77779999999999916</v>
      </c>
      <c r="R14" s="2">
        <v>37926</v>
      </c>
      <c r="S14" s="43"/>
      <c r="T14" s="44"/>
      <c r="U14" s="44"/>
      <c r="V14" s="45"/>
      <c r="W14" s="45"/>
      <c r="X14" s="11"/>
      <c r="Z14" s="2">
        <v>37926</v>
      </c>
      <c r="AA14" s="43"/>
      <c r="AB14" s="44"/>
      <c r="AC14" s="44"/>
      <c r="AD14" s="45"/>
      <c r="AE14" s="45"/>
      <c r="AF14" s="11"/>
      <c r="AH14" s="2">
        <v>37926</v>
      </c>
      <c r="AI14" s="63"/>
      <c r="AJ14" s="64"/>
      <c r="AK14" s="64"/>
      <c r="AL14" s="64"/>
      <c r="AM14" s="64"/>
      <c r="AN14" s="65"/>
    </row>
    <row r="15" spans="1:40" ht="12.75" customHeight="1" x14ac:dyDescent="0.3">
      <c r="A15" s="2">
        <v>37956</v>
      </c>
      <c r="B15" s="31" t="str">
        <f>MONTH(Serie_Encadeada[[#This Row],[Período]])&amp;YEAR(Serie_Encadeada[[#This Row],[Período]])</f>
        <v>122003</v>
      </c>
      <c r="C15" s="5">
        <v>93.462500000000006</v>
      </c>
      <c r="D15" s="5">
        <v>86.088899999999995</v>
      </c>
      <c r="E15" s="5">
        <v>87.244399999999999</v>
      </c>
      <c r="F15" s="6"/>
      <c r="G15" s="6"/>
      <c r="H15" s="5">
        <v>80.840199999999996</v>
      </c>
      <c r="J15" s="2">
        <v>37956</v>
      </c>
      <c r="K15" s="43">
        <v>0.97897066005161093</v>
      </c>
      <c r="L15" s="44">
        <v>-1.0681648938615331</v>
      </c>
      <c r="M15" s="44">
        <v>-5.8125738838478478</v>
      </c>
      <c r="N15" s="45"/>
      <c r="O15" s="45"/>
      <c r="P15" s="11">
        <v>-0.84440000000000737</v>
      </c>
      <c r="R15" s="2">
        <v>37956</v>
      </c>
      <c r="S15" s="43"/>
      <c r="T15" s="44"/>
      <c r="U15" s="44"/>
      <c r="V15" s="45"/>
      <c r="W15" s="45"/>
      <c r="X15" s="11"/>
      <c r="Z15" s="2">
        <v>37956</v>
      </c>
      <c r="AA15" s="43"/>
      <c r="AB15" s="44"/>
      <c r="AC15" s="44"/>
      <c r="AD15" s="45"/>
      <c r="AE15" s="45"/>
      <c r="AF15" s="11"/>
      <c r="AH15" s="2">
        <v>37956</v>
      </c>
      <c r="AI15" s="63"/>
      <c r="AJ15" s="64"/>
      <c r="AK15" s="64"/>
      <c r="AL15" s="64"/>
      <c r="AM15" s="64"/>
      <c r="AN15" s="65"/>
    </row>
    <row r="16" spans="1:40" ht="12.75" customHeight="1" x14ac:dyDescent="0.3">
      <c r="A16" s="2">
        <v>37987</v>
      </c>
      <c r="B16" s="31" t="str">
        <f>MONTH(Serie_Encadeada[[#This Row],[Período]])&amp;YEAR(Serie_Encadeada[[#This Row],[Período]])</f>
        <v>12004</v>
      </c>
      <c r="C16" s="5">
        <v>79.651799999999994</v>
      </c>
      <c r="D16" s="5">
        <v>86.120900000000006</v>
      </c>
      <c r="E16" s="5">
        <v>84.580500000000001</v>
      </c>
      <c r="F16" s="6"/>
      <c r="G16" s="6"/>
      <c r="H16" s="5">
        <v>80.246899999999997</v>
      </c>
      <c r="J16" s="2">
        <v>37987</v>
      </c>
      <c r="K16" s="43">
        <v>-14.776728634479081</v>
      </c>
      <c r="L16" s="44">
        <v>3.7170878010998734E-2</v>
      </c>
      <c r="M16" s="44">
        <v>-3.0533764917862904</v>
      </c>
      <c r="N16" s="45"/>
      <c r="O16" s="45"/>
      <c r="P16" s="11">
        <v>-0.59329999999999927</v>
      </c>
      <c r="R16" s="2">
        <v>37987</v>
      </c>
      <c r="S16" s="43">
        <v>1.5567070121980109</v>
      </c>
      <c r="T16" s="44"/>
      <c r="U16" s="44">
        <v>-1.9704313600044576</v>
      </c>
      <c r="V16" s="45"/>
      <c r="W16" s="45"/>
      <c r="X16" s="11">
        <v>-1.9408000000000101</v>
      </c>
      <c r="Z16" s="2">
        <v>37987</v>
      </c>
      <c r="AA16" s="43">
        <v>-4.5427744168432493</v>
      </c>
      <c r="AB16" s="44">
        <v>1.5567070121980109</v>
      </c>
      <c r="AC16" s="44">
        <v>-1.9704313600044576</v>
      </c>
      <c r="AD16" s="45"/>
      <c r="AE16" s="45"/>
      <c r="AF16" s="11">
        <v>-1.9408000000000101</v>
      </c>
      <c r="AH16" s="2">
        <v>37987</v>
      </c>
      <c r="AI16" s="63"/>
      <c r="AJ16" s="64"/>
      <c r="AK16" s="64"/>
      <c r="AL16" s="64"/>
      <c r="AM16" s="64"/>
      <c r="AN16" s="65"/>
    </row>
    <row r="17" spans="1:40" ht="12.75" customHeight="1" x14ac:dyDescent="0.3">
      <c r="A17" s="2">
        <v>38018</v>
      </c>
      <c r="B17" s="31" t="str">
        <f>MONTH(Serie_Encadeada[[#This Row],[Período]])&amp;YEAR(Serie_Encadeada[[#This Row],[Período]])</f>
        <v>22004</v>
      </c>
      <c r="C17" s="5">
        <v>81.400199999999998</v>
      </c>
      <c r="D17" s="5">
        <v>86.487499999999997</v>
      </c>
      <c r="E17" s="5">
        <v>85.263400000000004</v>
      </c>
      <c r="F17" s="6"/>
      <c r="G17" s="6"/>
      <c r="H17" s="5">
        <v>79.775499999999994</v>
      </c>
      <c r="J17" s="2">
        <v>38018</v>
      </c>
      <c r="K17" s="43">
        <v>2.1950539724149407</v>
      </c>
      <c r="L17" s="44">
        <v>0.42568064198120448</v>
      </c>
      <c r="M17" s="44">
        <v>0.80739650392230311</v>
      </c>
      <c r="N17" s="45"/>
      <c r="O17" s="45"/>
      <c r="P17" s="11">
        <v>-0.47140000000000271</v>
      </c>
      <c r="R17" s="2">
        <v>38018</v>
      </c>
      <c r="S17" s="43">
        <v>-6.8688089076218715</v>
      </c>
      <c r="T17" s="44">
        <v>1.0921871913466568</v>
      </c>
      <c r="U17" s="44">
        <v>-0.7519549665112325</v>
      </c>
      <c r="V17" s="45"/>
      <c r="W17" s="45"/>
      <c r="X17" s="11">
        <v>-0.6863000000000028</v>
      </c>
      <c r="Z17" s="2">
        <v>38018</v>
      </c>
      <c r="AA17" s="43">
        <v>-5.732758469313346</v>
      </c>
      <c r="AB17" s="44">
        <v>1.3234214185880142</v>
      </c>
      <c r="AC17" s="44">
        <v>-1.3625065334804451</v>
      </c>
      <c r="AD17" s="45"/>
      <c r="AE17" s="45"/>
      <c r="AF17" s="11">
        <v>-1.3135499999999922</v>
      </c>
      <c r="AH17" s="2">
        <v>38018</v>
      </c>
      <c r="AI17" s="63"/>
      <c r="AJ17" s="64"/>
      <c r="AK17" s="64"/>
      <c r="AL17" s="64"/>
      <c r="AM17" s="64"/>
      <c r="AN17" s="65"/>
    </row>
    <row r="18" spans="1:40" ht="12.75" customHeight="1" x14ac:dyDescent="0.3">
      <c r="A18" s="2">
        <v>38047</v>
      </c>
      <c r="B18" s="31" t="str">
        <f>MONTH(Serie_Encadeada[[#This Row],[Período]])&amp;YEAR(Serie_Encadeada[[#This Row],[Período]])</f>
        <v>32004</v>
      </c>
      <c r="C18" s="5">
        <v>96.003399999999999</v>
      </c>
      <c r="D18" s="5">
        <v>86.894999999999996</v>
      </c>
      <c r="E18" s="5">
        <v>94.145899999999997</v>
      </c>
      <c r="F18" s="6"/>
      <c r="G18" s="6"/>
      <c r="H18" s="5">
        <v>82.195999999999998</v>
      </c>
      <c r="J18" s="2">
        <v>38047</v>
      </c>
      <c r="K18" s="43">
        <v>17.940005061412627</v>
      </c>
      <c r="L18" s="44">
        <v>0.47116635351929342</v>
      </c>
      <c r="M18" s="44">
        <v>10.417717332407566</v>
      </c>
      <c r="N18" s="45"/>
      <c r="O18" s="45"/>
      <c r="P18" s="11">
        <v>2.4205000000000041</v>
      </c>
      <c r="R18" s="2">
        <v>38047</v>
      </c>
      <c r="S18" s="43">
        <v>12.740784060896656</v>
      </c>
      <c r="T18" s="44">
        <v>1.1057109978858481</v>
      </c>
      <c r="U18" s="44">
        <v>9.7938258546273396</v>
      </c>
      <c r="V18" s="45"/>
      <c r="W18" s="45"/>
      <c r="X18" s="11">
        <v>1.1261999999999972</v>
      </c>
      <c r="Z18" s="2">
        <v>38047</v>
      </c>
      <c r="AA18" s="43">
        <v>0.41214795451408637</v>
      </c>
      <c r="AB18" s="44">
        <v>1.2504165063718558</v>
      </c>
      <c r="AC18" s="44">
        <v>2.3462624143253041</v>
      </c>
      <c r="AD18" s="45"/>
      <c r="AE18" s="45"/>
      <c r="AF18" s="11">
        <v>-0.50029999999998154</v>
      </c>
      <c r="AH18" s="2">
        <v>38047</v>
      </c>
      <c r="AI18" s="63"/>
      <c r="AJ18" s="64"/>
      <c r="AK18" s="64"/>
      <c r="AL18" s="64"/>
      <c r="AM18" s="64"/>
      <c r="AN18" s="65"/>
    </row>
    <row r="19" spans="1:40" ht="12.75" customHeight="1" x14ac:dyDescent="0.3">
      <c r="A19" s="2">
        <v>38078</v>
      </c>
      <c r="B19" s="31" t="str">
        <f>MONTH(Serie_Encadeada[[#This Row],[Período]])&amp;YEAR(Serie_Encadeada[[#This Row],[Período]])</f>
        <v>42004</v>
      </c>
      <c r="C19" s="5">
        <v>88.217399999999998</v>
      </c>
      <c r="D19" s="5">
        <v>87.536600000000007</v>
      </c>
      <c r="E19" s="5">
        <v>89.659499999999994</v>
      </c>
      <c r="F19" s="6"/>
      <c r="G19" s="6"/>
      <c r="H19" s="5">
        <v>81.658600000000007</v>
      </c>
      <c r="J19" s="2">
        <v>38078</v>
      </c>
      <c r="K19" s="43">
        <v>-8.1101294329159188</v>
      </c>
      <c r="L19" s="44">
        <v>0.7383623913919225</v>
      </c>
      <c r="M19" s="44">
        <v>-4.7653694956445296</v>
      </c>
      <c r="N19" s="45"/>
      <c r="O19" s="45"/>
      <c r="P19" s="11">
        <v>-0.537399999999991</v>
      </c>
      <c r="R19" s="2">
        <v>38078</v>
      </c>
      <c r="S19" s="43">
        <v>12.975681722424058</v>
      </c>
      <c r="T19" s="44">
        <v>0.79229923372309907</v>
      </c>
      <c r="U19" s="44">
        <v>4.5294400193997211</v>
      </c>
      <c r="V19" s="45"/>
      <c r="W19" s="45"/>
      <c r="X19" s="11">
        <v>1.9908000000000072</v>
      </c>
      <c r="Z19" s="2">
        <v>38078</v>
      </c>
      <c r="AA19" s="43">
        <v>3.348602873036103</v>
      </c>
      <c r="AB19" s="44">
        <v>1.1344697361568834</v>
      </c>
      <c r="AC19" s="44">
        <v>2.8910807090697523</v>
      </c>
      <c r="AD19" s="45"/>
      <c r="AE19" s="45"/>
      <c r="AF19" s="11">
        <v>0.12247500000000855</v>
      </c>
      <c r="AH19" s="2">
        <v>38078</v>
      </c>
      <c r="AI19" s="63"/>
      <c r="AJ19" s="64"/>
      <c r="AK19" s="64"/>
      <c r="AL19" s="64"/>
      <c r="AM19" s="64"/>
      <c r="AN19" s="65"/>
    </row>
    <row r="20" spans="1:40" ht="12.75" customHeight="1" x14ac:dyDescent="0.3">
      <c r="A20" s="2">
        <v>38108</v>
      </c>
      <c r="B20" s="31" t="str">
        <f>MONTH(Serie_Encadeada[[#This Row],[Período]])&amp;YEAR(Serie_Encadeada[[#This Row],[Período]])</f>
        <v>52004</v>
      </c>
      <c r="C20" s="5">
        <v>97.567800000000005</v>
      </c>
      <c r="D20" s="5">
        <v>89.896299999999997</v>
      </c>
      <c r="E20" s="5">
        <v>97.630600000000001</v>
      </c>
      <c r="F20" s="6"/>
      <c r="G20" s="6"/>
      <c r="H20" s="5">
        <v>82.296300000000002</v>
      </c>
      <c r="J20" s="2">
        <v>38108</v>
      </c>
      <c r="K20" s="43">
        <v>10.59926953186107</v>
      </c>
      <c r="L20" s="44">
        <v>2.6956724387284741</v>
      </c>
      <c r="M20" s="44">
        <v>8.8904131742871719</v>
      </c>
      <c r="N20" s="45"/>
      <c r="O20" s="45"/>
      <c r="P20" s="11">
        <v>0.63769999999999527</v>
      </c>
      <c r="R20" s="2">
        <v>38108</v>
      </c>
      <c r="S20" s="43">
        <v>11.362494977902788</v>
      </c>
      <c r="T20" s="44">
        <v>1.9314479963806634</v>
      </c>
      <c r="U20" s="44">
        <v>6.6628064502032132</v>
      </c>
      <c r="V20" s="45"/>
      <c r="W20" s="45"/>
      <c r="X20" s="11">
        <v>2.4964999999999975</v>
      </c>
      <c r="Z20" s="2">
        <v>38108</v>
      </c>
      <c r="AA20" s="43">
        <v>5.0135831674959981</v>
      </c>
      <c r="AB20" s="44">
        <v>1.2974219872954014</v>
      </c>
      <c r="AC20" s="44">
        <v>3.6842757044721752</v>
      </c>
      <c r="AD20" s="45"/>
      <c r="AE20" s="45"/>
      <c r="AF20" s="11">
        <v>0.59728000000001202</v>
      </c>
      <c r="AH20" s="2">
        <v>38108</v>
      </c>
      <c r="AI20" s="63"/>
      <c r="AJ20" s="64"/>
      <c r="AK20" s="64"/>
      <c r="AL20" s="64"/>
      <c r="AM20" s="64"/>
      <c r="AN20" s="65"/>
    </row>
    <row r="21" spans="1:40" ht="12.75" customHeight="1" x14ac:dyDescent="0.3">
      <c r="A21" s="2">
        <v>38139</v>
      </c>
      <c r="B21" s="31" t="str">
        <f>MONTH(Serie_Encadeada[[#This Row],[Período]])&amp;YEAR(Serie_Encadeada[[#This Row],[Período]])</f>
        <v>62004</v>
      </c>
      <c r="C21" s="5">
        <v>99.751400000000004</v>
      </c>
      <c r="D21" s="5">
        <v>91.502700000000004</v>
      </c>
      <c r="E21" s="5">
        <v>100.15560000000001</v>
      </c>
      <c r="F21" s="6"/>
      <c r="G21" s="6"/>
      <c r="H21" s="5">
        <v>82.895099999999999</v>
      </c>
      <c r="J21" s="2">
        <v>38139</v>
      </c>
      <c r="K21" s="43">
        <v>2.2380334495602017</v>
      </c>
      <c r="L21" s="44">
        <v>1.7869478499115179</v>
      </c>
      <c r="M21" s="44">
        <v>2.5862793017762931</v>
      </c>
      <c r="N21" s="45"/>
      <c r="O21" s="45"/>
      <c r="P21" s="11">
        <v>0.59879999999999711</v>
      </c>
      <c r="R21" s="2">
        <v>38139</v>
      </c>
      <c r="S21" s="43">
        <v>21.304254770625697</v>
      </c>
      <c r="T21" s="44">
        <v>4.0250243854746799</v>
      </c>
      <c r="U21" s="44">
        <v>10.392884107730382</v>
      </c>
      <c r="V21" s="45"/>
      <c r="W21" s="45"/>
      <c r="X21" s="11">
        <v>2.5002999999999957</v>
      </c>
      <c r="Z21" s="2">
        <v>38139</v>
      </c>
      <c r="AA21" s="43">
        <v>7.6719263835431271</v>
      </c>
      <c r="AB21" s="44">
        <v>1.759437953469096</v>
      </c>
      <c r="AC21" s="44">
        <v>4.8414664844512263</v>
      </c>
      <c r="AD21" s="45"/>
      <c r="AE21" s="45"/>
      <c r="AF21" s="11">
        <v>0.91445000000001642</v>
      </c>
      <c r="AH21" s="2">
        <v>38139</v>
      </c>
      <c r="AI21" s="63"/>
      <c r="AJ21" s="64"/>
      <c r="AK21" s="64"/>
      <c r="AL21" s="64"/>
      <c r="AM21" s="64"/>
      <c r="AN21" s="65"/>
    </row>
    <row r="22" spans="1:40" ht="12.75" customHeight="1" x14ac:dyDescent="0.3">
      <c r="A22" s="2">
        <v>38169</v>
      </c>
      <c r="B22" s="31" t="str">
        <f>MONTH(Serie_Encadeada[[#This Row],[Período]])&amp;YEAR(Serie_Encadeada[[#This Row],[Período]])</f>
        <v>72004</v>
      </c>
      <c r="C22" s="5">
        <v>97.974400000000003</v>
      </c>
      <c r="D22" s="5">
        <v>91.925299999999993</v>
      </c>
      <c r="E22" s="5">
        <v>101.8695</v>
      </c>
      <c r="F22" s="6"/>
      <c r="G22" s="6"/>
      <c r="H22" s="5">
        <v>82.888000000000005</v>
      </c>
      <c r="J22" s="2">
        <v>38169</v>
      </c>
      <c r="K22" s="43">
        <v>-1.781428631578104</v>
      </c>
      <c r="L22" s="44">
        <v>0.46184429530493476</v>
      </c>
      <c r="M22" s="44">
        <v>1.7112373147382625</v>
      </c>
      <c r="N22" s="45"/>
      <c r="O22" s="45"/>
      <c r="P22" s="11">
        <v>-7.099999999994111E-3</v>
      </c>
      <c r="R22" s="2">
        <v>38169</v>
      </c>
      <c r="S22" s="43">
        <v>14.431076388686114</v>
      </c>
      <c r="T22" s="44">
        <v>5.5219026825491238</v>
      </c>
      <c r="U22" s="44">
        <v>9.4042823282273531</v>
      </c>
      <c r="V22" s="45"/>
      <c r="W22" s="45"/>
      <c r="X22" s="11">
        <v>3.0036000000000058</v>
      </c>
      <c r="Z22" s="2">
        <v>38169</v>
      </c>
      <c r="AA22" s="43">
        <v>8.6535396942919718</v>
      </c>
      <c r="AB22" s="44">
        <v>2.2999351436494702</v>
      </c>
      <c r="AC22" s="44">
        <v>5.5277339719976544</v>
      </c>
      <c r="AD22" s="45"/>
      <c r="AE22" s="45"/>
      <c r="AF22" s="11">
        <v>1.2129000000000048</v>
      </c>
      <c r="AH22" s="2">
        <v>38169</v>
      </c>
      <c r="AI22" s="63"/>
      <c r="AJ22" s="64"/>
      <c r="AK22" s="64"/>
      <c r="AL22" s="64"/>
      <c r="AM22" s="64"/>
      <c r="AN22" s="65"/>
    </row>
    <row r="23" spans="1:40" ht="12.75" customHeight="1" x14ac:dyDescent="0.3">
      <c r="A23" s="2">
        <v>38200</v>
      </c>
      <c r="B23" s="31" t="str">
        <f>MONTH(Serie_Encadeada[[#This Row],[Período]])&amp;YEAR(Serie_Encadeada[[#This Row],[Período]])</f>
        <v>82004</v>
      </c>
      <c r="C23" s="5">
        <v>100.0955</v>
      </c>
      <c r="D23" s="5">
        <v>92.210999999999999</v>
      </c>
      <c r="E23" s="5">
        <v>104.24</v>
      </c>
      <c r="F23" s="6"/>
      <c r="G23" s="6"/>
      <c r="H23" s="5">
        <v>83.224500000000006</v>
      </c>
      <c r="J23" s="2">
        <v>38200</v>
      </c>
      <c r="K23" s="43">
        <v>2.164953293921676</v>
      </c>
      <c r="L23" s="44">
        <v>0.31079583096275526</v>
      </c>
      <c r="M23" s="44">
        <v>2.3269967949189825</v>
      </c>
      <c r="N23" s="45"/>
      <c r="O23" s="45"/>
      <c r="P23" s="11">
        <v>0.33650000000000091</v>
      </c>
      <c r="R23" s="2">
        <v>38200</v>
      </c>
      <c r="S23" s="43">
        <v>11.646440761148421</v>
      </c>
      <c r="T23" s="44">
        <v>5.7545639922287712</v>
      </c>
      <c r="U23" s="44">
        <v>13.027308065556705</v>
      </c>
      <c r="V23" s="45"/>
      <c r="W23" s="45"/>
      <c r="X23" s="11">
        <v>3.5573000000000121</v>
      </c>
      <c r="Z23" s="2">
        <v>38200</v>
      </c>
      <c r="AA23" s="43">
        <v>9.0485988367256454</v>
      </c>
      <c r="AB23" s="44">
        <v>2.7342146637053455</v>
      </c>
      <c r="AC23" s="44">
        <v>6.5000986912583221</v>
      </c>
      <c r="AD23" s="45"/>
      <c r="AE23" s="45"/>
      <c r="AF23" s="11">
        <v>1.5059500000000128</v>
      </c>
      <c r="AH23" s="2">
        <v>38200</v>
      </c>
      <c r="AI23" s="63"/>
      <c r="AJ23" s="64"/>
      <c r="AK23" s="64"/>
      <c r="AL23" s="64"/>
      <c r="AM23" s="64"/>
      <c r="AN23" s="65"/>
    </row>
    <row r="24" spans="1:40" ht="12.75" customHeight="1" x14ac:dyDescent="0.3">
      <c r="A24" s="2">
        <v>38231</v>
      </c>
      <c r="B24" s="31" t="str">
        <f>MONTH(Serie_Encadeada[[#This Row],[Período]])&amp;YEAR(Serie_Encadeada[[#This Row],[Período]])</f>
        <v>92004</v>
      </c>
      <c r="C24" s="5">
        <v>100.8154</v>
      </c>
      <c r="D24" s="5">
        <v>93.362099999999998</v>
      </c>
      <c r="E24" s="5">
        <v>103.5887</v>
      </c>
      <c r="F24" s="6"/>
      <c r="G24" s="6"/>
      <c r="H24" s="5">
        <v>83.909000000000006</v>
      </c>
      <c r="J24" s="2">
        <v>38231</v>
      </c>
      <c r="K24" s="43">
        <v>0.71921315144037001</v>
      </c>
      <c r="L24" s="44">
        <v>1.2483326284282781</v>
      </c>
      <c r="M24" s="44">
        <v>-0.62480813507290101</v>
      </c>
      <c r="N24" s="45"/>
      <c r="O24" s="45"/>
      <c r="P24" s="11">
        <v>0.68449999999999989</v>
      </c>
      <c r="R24" s="2">
        <v>38231</v>
      </c>
      <c r="S24" s="43">
        <v>9.4223426262994519</v>
      </c>
      <c r="T24" s="44">
        <v>6.6982015083239004</v>
      </c>
      <c r="U24" s="44">
        <v>9.5499712347078596</v>
      </c>
      <c r="V24" s="45"/>
      <c r="W24" s="45"/>
      <c r="X24" s="11">
        <v>3.0083000000000055</v>
      </c>
      <c r="Z24" s="2">
        <v>38231</v>
      </c>
      <c r="AA24" s="43">
        <v>9.093241520542799</v>
      </c>
      <c r="AB24" s="44">
        <v>3.1782654360785267</v>
      </c>
      <c r="AC24" s="44">
        <v>6.8579627720484169</v>
      </c>
      <c r="AD24" s="45"/>
      <c r="AE24" s="45"/>
      <c r="AF24" s="11">
        <v>1.672877777777785</v>
      </c>
      <c r="AH24" s="2">
        <v>38231</v>
      </c>
      <c r="AI24" s="63"/>
      <c r="AJ24" s="64"/>
      <c r="AK24" s="64"/>
      <c r="AL24" s="64"/>
      <c r="AM24" s="64"/>
      <c r="AN24" s="65"/>
    </row>
    <row r="25" spans="1:40" x14ac:dyDescent="0.3">
      <c r="A25" s="2">
        <v>38261</v>
      </c>
      <c r="B25" s="31" t="str">
        <f>MONTH(Serie_Encadeada[[#This Row],[Período]])&amp;YEAR(Serie_Encadeada[[#This Row],[Período]])</f>
        <v>102004</v>
      </c>
      <c r="C25" s="5">
        <v>100.1382</v>
      </c>
      <c r="D25" s="5">
        <v>94.011600000000001</v>
      </c>
      <c r="E25" s="5">
        <v>105.1133</v>
      </c>
      <c r="F25" s="6"/>
      <c r="G25" s="6"/>
      <c r="H25" s="5">
        <v>84.266800000000003</v>
      </c>
      <c r="J25" s="2">
        <v>38261</v>
      </c>
      <c r="K25" s="43">
        <v>-0.67172277251292878</v>
      </c>
      <c r="L25" s="44">
        <v>0.69567843910966365</v>
      </c>
      <c r="M25" s="44">
        <v>1.4717821538449583</v>
      </c>
      <c r="N25" s="45"/>
      <c r="O25" s="45"/>
      <c r="P25" s="11">
        <v>0.35779999999999745</v>
      </c>
      <c r="R25" s="2">
        <v>38261</v>
      </c>
      <c r="S25" s="43">
        <v>4.0231526832617792</v>
      </c>
      <c r="T25" s="44">
        <v>7.8474582687571175</v>
      </c>
      <c r="U25" s="44">
        <v>8.8206002078821282</v>
      </c>
      <c r="V25" s="45"/>
      <c r="W25" s="45"/>
      <c r="X25" s="11">
        <v>3.3599999999999994</v>
      </c>
      <c r="Z25" s="2">
        <v>38261</v>
      </c>
      <c r="AA25" s="43">
        <v>8.5306874227036804</v>
      </c>
      <c r="AB25" s="44">
        <v>3.647027321177156</v>
      </c>
      <c r="AC25" s="44">
        <v>7.0680299908871396</v>
      </c>
      <c r="AD25" s="45"/>
      <c r="AE25" s="45"/>
      <c r="AF25" s="11">
        <v>1.8415900000000107</v>
      </c>
      <c r="AH25" s="2">
        <v>38261</v>
      </c>
      <c r="AI25" s="63"/>
      <c r="AJ25" s="64"/>
      <c r="AK25" s="64"/>
      <c r="AL25" s="64"/>
      <c r="AM25" s="64"/>
      <c r="AN25" s="65"/>
    </row>
    <row r="26" spans="1:40" ht="12.75" customHeight="1" x14ac:dyDescent="0.3">
      <c r="A26" s="2">
        <v>38292</v>
      </c>
      <c r="B26" s="31" t="str">
        <f>MONTH(Serie_Encadeada[[#This Row],[Período]])&amp;YEAR(Serie_Encadeada[[#This Row],[Período]])</f>
        <v>112004</v>
      </c>
      <c r="C26" s="5">
        <v>96.011200000000002</v>
      </c>
      <c r="D26" s="5">
        <v>93.805400000000006</v>
      </c>
      <c r="E26" s="5">
        <v>104.3065</v>
      </c>
      <c r="F26" s="6"/>
      <c r="G26" s="6"/>
      <c r="H26" s="5">
        <v>83.353099999999998</v>
      </c>
      <c r="J26" s="2">
        <v>38292</v>
      </c>
      <c r="K26" s="43">
        <v>-4.121304357378099</v>
      </c>
      <c r="L26" s="44">
        <v>-0.21933463530031985</v>
      </c>
      <c r="M26" s="44">
        <v>-0.76755272643899064</v>
      </c>
      <c r="N26" s="45"/>
      <c r="O26" s="45"/>
      <c r="P26" s="11">
        <v>-0.91370000000000573</v>
      </c>
      <c r="R26" s="2">
        <v>38292</v>
      </c>
      <c r="S26" s="43">
        <v>3.7326430155019059</v>
      </c>
      <c r="T26" s="44">
        <v>7.7994998758883254</v>
      </c>
      <c r="U26" s="44">
        <v>12.607350869332869</v>
      </c>
      <c r="V26" s="45"/>
      <c r="W26" s="45"/>
      <c r="X26" s="11">
        <v>1.6684999999999945</v>
      </c>
      <c r="Z26" s="2">
        <v>38292</v>
      </c>
      <c r="AA26" s="43">
        <v>8.0681707641460161</v>
      </c>
      <c r="AB26" s="44">
        <v>4.0252762244859142</v>
      </c>
      <c r="AC26" s="44">
        <v>7.5836610844875816</v>
      </c>
      <c r="AD26" s="45"/>
      <c r="AE26" s="45"/>
      <c r="AF26" s="11">
        <v>1.8258545454545612</v>
      </c>
      <c r="AH26" s="2">
        <v>38292</v>
      </c>
      <c r="AI26" s="63"/>
      <c r="AJ26" s="64"/>
      <c r="AK26" s="64"/>
      <c r="AL26" s="64"/>
      <c r="AM26" s="64"/>
      <c r="AN26" s="65"/>
    </row>
    <row r="27" spans="1:40" ht="12.75" customHeight="1" x14ac:dyDescent="0.3">
      <c r="A27" s="2">
        <v>38322</v>
      </c>
      <c r="B27" s="31" t="str">
        <f>MONTH(Serie_Encadeada[[#This Row],[Período]])&amp;YEAR(Serie_Encadeada[[#This Row],[Período]])</f>
        <v>122004</v>
      </c>
      <c r="C27" s="5">
        <v>92.653000000000006</v>
      </c>
      <c r="D27" s="5">
        <v>92.956599999999995</v>
      </c>
      <c r="E27" s="5">
        <v>96.054299999999998</v>
      </c>
      <c r="F27" s="6"/>
      <c r="G27" s="6"/>
      <c r="H27" s="5">
        <v>82.546599999999998</v>
      </c>
      <c r="J27" s="2">
        <v>38322</v>
      </c>
      <c r="K27" s="43">
        <v>-3.4977169330244768</v>
      </c>
      <c r="L27" s="44">
        <v>-0.90485195948208874</v>
      </c>
      <c r="M27" s="44">
        <v>-7.9114916136578275</v>
      </c>
      <c r="N27" s="45"/>
      <c r="O27" s="45"/>
      <c r="P27" s="11">
        <v>-0.80649999999999977</v>
      </c>
      <c r="R27" s="2">
        <v>38322</v>
      </c>
      <c r="S27" s="43">
        <v>-0.86612277651464475</v>
      </c>
      <c r="T27" s="44">
        <v>7.9774512161265854</v>
      </c>
      <c r="U27" s="44">
        <v>10.097954711133321</v>
      </c>
      <c r="V27" s="45"/>
      <c r="W27" s="45"/>
      <c r="X27" s="11">
        <v>1.7064000000000021</v>
      </c>
      <c r="Z27" s="2">
        <v>38322</v>
      </c>
      <c r="AA27" s="43">
        <v>7.2756460358312331</v>
      </c>
      <c r="AB27" s="44">
        <v>4.3519919246376197</v>
      </c>
      <c r="AC27" s="44">
        <v>7.7863324407250607</v>
      </c>
      <c r="AD27" s="45"/>
      <c r="AE27" s="45"/>
      <c r="AF27" s="11">
        <v>1.8158999999999992</v>
      </c>
      <c r="AH27" s="2">
        <v>38322</v>
      </c>
      <c r="AI27" s="63">
        <v>7.2756460358312331</v>
      </c>
      <c r="AJ27" s="64">
        <v>4.3519919246376197</v>
      </c>
      <c r="AK27" s="64">
        <v>7.7863324407250607</v>
      </c>
      <c r="AL27" s="64"/>
      <c r="AM27" s="64"/>
      <c r="AN27" s="65">
        <v>1.8158999999999992</v>
      </c>
    </row>
    <row r="28" spans="1:40" ht="12.75" customHeight="1" x14ac:dyDescent="0.3">
      <c r="A28" s="2">
        <v>38353</v>
      </c>
      <c r="B28" s="31" t="str">
        <f>MONTH(Serie_Encadeada[[#This Row],[Período]])&amp;YEAR(Serie_Encadeada[[#This Row],[Período]])</f>
        <v>12005</v>
      </c>
      <c r="C28" s="5">
        <v>81.707599999999999</v>
      </c>
      <c r="D28" s="5">
        <v>92.869399999999999</v>
      </c>
      <c r="E28" s="5">
        <v>93.169700000000006</v>
      </c>
      <c r="F28" s="6"/>
      <c r="G28" s="6"/>
      <c r="H28" s="5">
        <v>82.503799999999998</v>
      </c>
      <c r="J28" s="2">
        <v>38353</v>
      </c>
      <c r="K28" s="43">
        <v>-11.813324986778632</v>
      </c>
      <c r="L28" s="44">
        <v>-9.3807217561739278E-2</v>
      </c>
      <c r="M28" s="44">
        <v>-3.003093042164684</v>
      </c>
      <c r="N28" s="45"/>
      <c r="O28" s="45"/>
      <c r="P28" s="11">
        <v>-4.2799999999999727E-2</v>
      </c>
      <c r="R28" s="2">
        <v>38353</v>
      </c>
      <c r="S28" s="43">
        <v>2.5809837316921969</v>
      </c>
      <c r="T28" s="44">
        <v>7.8360769569291451</v>
      </c>
      <c r="U28" s="44">
        <v>10.155059381299479</v>
      </c>
      <c r="V28" s="45"/>
      <c r="W28" s="45"/>
      <c r="X28" s="11">
        <v>2.2569000000000017</v>
      </c>
      <c r="Z28" s="2">
        <v>38353</v>
      </c>
      <c r="AA28" s="43">
        <v>2.5809837316921969</v>
      </c>
      <c r="AB28" s="44">
        <v>7.8360769569291451</v>
      </c>
      <c r="AC28" s="44">
        <v>10.155059381299479</v>
      </c>
      <c r="AD28" s="45"/>
      <c r="AE28" s="45"/>
      <c r="AF28" s="11">
        <v>2.2569000000000017</v>
      </c>
      <c r="AH28" s="2">
        <v>38353</v>
      </c>
      <c r="AI28" s="63">
        <v>7.8588055052273731</v>
      </c>
      <c r="AJ28" s="64">
        <v>4.867087192708186</v>
      </c>
      <c r="AK28" s="64">
        <v>8.7507366048954758</v>
      </c>
      <c r="AL28" s="64"/>
      <c r="AM28" s="64"/>
      <c r="AN28" s="65">
        <v>2.1657083333333276</v>
      </c>
    </row>
    <row r="29" spans="1:40" ht="12.75" customHeight="1" x14ac:dyDescent="0.3">
      <c r="A29" s="2">
        <v>38384</v>
      </c>
      <c r="B29" s="31" t="str">
        <f>MONTH(Serie_Encadeada[[#This Row],[Período]])&amp;YEAR(Serie_Encadeada[[#This Row],[Período]])</f>
        <v>22005</v>
      </c>
      <c r="C29" s="5">
        <v>83.928899999999999</v>
      </c>
      <c r="D29" s="5">
        <v>92.960599999999999</v>
      </c>
      <c r="E29" s="5">
        <v>90.129300000000001</v>
      </c>
      <c r="F29" s="6"/>
      <c r="G29" s="6"/>
      <c r="H29" s="5">
        <v>81.956199999999995</v>
      </c>
      <c r="J29" s="2">
        <v>38384</v>
      </c>
      <c r="K29" s="43">
        <v>2.7185965565014754</v>
      </c>
      <c r="L29" s="44">
        <v>9.8202421895695058E-2</v>
      </c>
      <c r="M29" s="44">
        <v>-3.2632926799163302</v>
      </c>
      <c r="N29" s="45"/>
      <c r="O29" s="45"/>
      <c r="P29" s="11">
        <v>-0.54760000000000275</v>
      </c>
      <c r="R29" s="2">
        <v>38384</v>
      </c>
      <c r="S29" s="43">
        <v>3.1065034238245124</v>
      </c>
      <c r="T29" s="44">
        <v>7.4844341667871106</v>
      </c>
      <c r="U29" s="44">
        <v>5.7069035482985617</v>
      </c>
      <c r="V29" s="45"/>
      <c r="W29" s="45"/>
      <c r="X29" s="11">
        <v>2.1807000000000016</v>
      </c>
      <c r="Z29" s="2">
        <v>38384</v>
      </c>
      <c r="AA29" s="43">
        <v>2.8465961304423542</v>
      </c>
      <c r="AB29" s="44">
        <v>7.6598821378333648</v>
      </c>
      <c r="AC29" s="44">
        <v>7.9220390016950777</v>
      </c>
      <c r="AD29" s="45"/>
      <c r="AE29" s="45"/>
      <c r="AF29" s="11">
        <v>2.2187999999999874</v>
      </c>
      <c r="AH29" s="2">
        <v>38384</v>
      </c>
      <c r="AI29" s="63">
        <v>8.7214106312756332</v>
      </c>
      <c r="AJ29" s="64">
        <v>5.3934372084435438</v>
      </c>
      <c r="AK29" s="64">
        <v>9.2663378727681653</v>
      </c>
      <c r="AL29" s="64"/>
      <c r="AM29" s="64"/>
      <c r="AN29" s="65">
        <v>2.40462500000001</v>
      </c>
    </row>
    <row r="30" spans="1:40" ht="12.75" customHeight="1" x14ac:dyDescent="0.3">
      <c r="A30" s="2">
        <v>38412</v>
      </c>
      <c r="B30" s="31" t="str">
        <f>MONTH(Serie_Encadeada[[#This Row],[Período]])&amp;YEAR(Serie_Encadeada[[#This Row],[Período]])</f>
        <v>32005</v>
      </c>
      <c r="C30" s="5">
        <v>96.3506</v>
      </c>
      <c r="D30" s="5">
        <v>93.570899999999995</v>
      </c>
      <c r="E30" s="5">
        <v>99.872900000000001</v>
      </c>
      <c r="F30" s="6"/>
      <c r="G30" s="6"/>
      <c r="H30" s="5">
        <v>83.712199999999996</v>
      </c>
      <c r="J30" s="2">
        <v>38412</v>
      </c>
      <c r="K30" s="43">
        <v>14.800265462790531</v>
      </c>
      <c r="L30" s="44">
        <v>0.65651469547313079</v>
      </c>
      <c r="M30" s="44">
        <v>10.81069086301569</v>
      </c>
      <c r="N30" s="45"/>
      <c r="O30" s="45"/>
      <c r="P30" s="11">
        <v>1.7560000000000002</v>
      </c>
      <c r="R30" s="2">
        <v>38412</v>
      </c>
      <c r="S30" s="43">
        <v>0.36165385809252676</v>
      </c>
      <c r="T30" s="44">
        <v>7.6827205247712742</v>
      </c>
      <c r="U30" s="44">
        <v>6.0831114259888155</v>
      </c>
      <c r="V30" s="45"/>
      <c r="W30" s="45"/>
      <c r="X30" s="11">
        <v>1.5161999999999978</v>
      </c>
      <c r="Z30" s="2">
        <v>38412</v>
      </c>
      <c r="AA30" s="43">
        <v>1.9185358486925526</v>
      </c>
      <c r="AB30" s="44">
        <v>7.667529596914715</v>
      </c>
      <c r="AC30" s="44">
        <v>7.2662277103130464</v>
      </c>
      <c r="AD30" s="45"/>
      <c r="AE30" s="45"/>
      <c r="AF30" s="11">
        <v>1.9845999999999862</v>
      </c>
      <c r="AH30" s="2">
        <v>38412</v>
      </c>
      <c r="AI30" s="63">
        <v>7.6359302421499446</v>
      </c>
      <c r="AJ30" s="64">
        <v>5.9366475760070134</v>
      </c>
      <c r="AK30" s="64">
        <v>8.949429319902789</v>
      </c>
      <c r="AL30" s="64"/>
      <c r="AM30" s="64"/>
      <c r="AN30" s="65">
        <v>2.4371250000000089</v>
      </c>
    </row>
    <row r="31" spans="1:40" ht="12.75" customHeight="1" x14ac:dyDescent="0.3">
      <c r="A31" s="2">
        <v>38443</v>
      </c>
      <c r="B31" s="31" t="str">
        <f>MONTH(Serie_Encadeada[[#This Row],[Período]])&amp;YEAR(Serie_Encadeada[[#This Row],[Período]])</f>
        <v>42005</v>
      </c>
      <c r="C31" s="5">
        <v>92.560400000000001</v>
      </c>
      <c r="D31" s="5">
        <v>94.8142</v>
      </c>
      <c r="E31" s="5">
        <v>99.923699999999997</v>
      </c>
      <c r="F31" s="6"/>
      <c r="G31" s="6"/>
      <c r="H31" s="5">
        <v>83.757000000000005</v>
      </c>
      <c r="J31" s="2">
        <v>38443</v>
      </c>
      <c r="K31" s="43">
        <v>-3.9337585858313271</v>
      </c>
      <c r="L31" s="44">
        <v>1.328725063027079</v>
      </c>
      <c r="M31" s="44">
        <v>5.0864648968834678E-2</v>
      </c>
      <c r="N31" s="45"/>
      <c r="O31" s="45"/>
      <c r="P31" s="11">
        <v>4.4800000000009277E-2</v>
      </c>
      <c r="R31" s="2">
        <v>38443</v>
      </c>
      <c r="S31" s="43">
        <v>4.9230650642617029</v>
      </c>
      <c r="T31" s="44">
        <v>8.3137796076155475</v>
      </c>
      <c r="U31" s="44">
        <v>11.447978184129962</v>
      </c>
      <c r="V31" s="45"/>
      <c r="W31" s="45"/>
      <c r="X31" s="11">
        <v>2.098399999999998</v>
      </c>
      <c r="Z31" s="2">
        <v>38443</v>
      </c>
      <c r="AA31" s="43">
        <v>2.6861948001696208</v>
      </c>
      <c r="AB31" s="44">
        <v>7.8305382664822458</v>
      </c>
      <c r="AC31" s="44">
        <v>8.3264126353424164</v>
      </c>
      <c r="AD31" s="45"/>
      <c r="AE31" s="45"/>
      <c r="AF31" s="11">
        <v>2.0130499999999927</v>
      </c>
      <c r="AH31" s="2">
        <v>38443</v>
      </c>
      <c r="AI31" s="63">
        <v>7.019596282563727</v>
      </c>
      <c r="AJ31" s="64">
        <v>6.5631431573487218</v>
      </c>
      <c r="AK31" s="64">
        <v>9.5016189668000806</v>
      </c>
      <c r="AL31" s="64"/>
      <c r="AM31" s="64"/>
      <c r="AN31" s="65">
        <v>2.446091666666689</v>
      </c>
    </row>
    <row r="32" spans="1:40" ht="12.75" customHeight="1" x14ac:dyDescent="0.3">
      <c r="A32" s="2">
        <v>38473</v>
      </c>
      <c r="B32" s="31" t="str">
        <f>MONTH(Serie_Encadeada[[#This Row],[Período]])&amp;YEAR(Serie_Encadeada[[#This Row],[Período]])</f>
        <v>52005</v>
      </c>
      <c r="C32" s="5">
        <v>98.379000000000005</v>
      </c>
      <c r="D32" s="5">
        <v>96.210300000000004</v>
      </c>
      <c r="E32" s="5">
        <v>106.8342</v>
      </c>
      <c r="F32" s="6"/>
      <c r="G32" s="6"/>
      <c r="H32" s="5">
        <v>83.527900000000002</v>
      </c>
      <c r="J32" s="2">
        <v>38473</v>
      </c>
      <c r="K32" s="43">
        <v>6.2862736116092881</v>
      </c>
      <c r="L32" s="44">
        <v>1.4724587667248199</v>
      </c>
      <c r="M32" s="44">
        <v>6.9157767376508268</v>
      </c>
      <c r="N32" s="45"/>
      <c r="O32" s="45"/>
      <c r="P32" s="11">
        <v>-0.22910000000000252</v>
      </c>
      <c r="R32" s="2">
        <v>38473</v>
      </c>
      <c r="S32" s="43">
        <v>0.83142184204214853</v>
      </c>
      <c r="T32" s="44">
        <v>7.0236483592761969</v>
      </c>
      <c r="U32" s="44">
        <v>9.4269624482488013</v>
      </c>
      <c r="V32" s="45"/>
      <c r="W32" s="45"/>
      <c r="X32" s="11">
        <v>1.2316000000000003</v>
      </c>
      <c r="Z32" s="2">
        <v>38473</v>
      </c>
      <c r="AA32" s="43">
        <v>2.2775463676998084</v>
      </c>
      <c r="AB32" s="44">
        <v>7.6645268429288222</v>
      </c>
      <c r="AC32" s="44">
        <v>8.5645073046683446</v>
      </c>
      <c r="AD32" s="45"/>
      <c r="AE32" s="45"/>
      <c r="AF32" s="11">
        <v>1.8567599999999942</v>
      </c>
      <c r="AH32" s="2">
        <v>38473</v>
      </c>
      <c r="AI32" s="63">
        <v>6.1038045465046471</v>
      </c>
      <c r="AJ32" s="64">
        <v>6.9928340022852202</v>
      </c>
      <c r="AK32" s="64">
        <v>9.731553858979856</v>
      </c>
      <c r="AL32" s="64"/>
      <c r="AM32" s="64"/>
      <c r="AN32" s="65">
        <v>2.340683333333331</v>
      </c>
    </row>
    <row r="33" spans="1:40" ht="12.75" customHeight="1" x14ac:dyDescent="0.3">
      <c r="A33" s="2">
        <v>38504</v>
      </c>
      <c r="B33" s="31" t="str">
        <f>MONTH(Serie_Encadeada[[#This Row],[Período]])&amp;YEAR(Serie_Encadeada[[#This Row],[Período]])</f>
        <v>62005</v>
      </c>
      <c r="C33" s="5">
        <v>96.332599999999999</v>
      </c>
      <c r="D33" s="5">
        <v>96.806700000000006</v>
      </c>
      <c r="E33" s="5">
        <v>108.5872</v>
      </c>
      <c r="F33" s="6"/>
      <c r="G33" s="6"/>
      <c r="H33" s="5">
        <v>84.069900000000004</v>
      </c>
      <c r="J33" s="2">
        <v>38504</v>
      </c>
      <c r="K33" s="43">
        <v>-2.0801187245245485</v>
      </c>
      <c r="L33" s="44">
        <v>0.61989204898020556</v>
      </c>
      <c r="M33" s="44">
        <v>1.640860323754004</v>
      </c>
      <c r="N33" s="45"/>
      <c r="O33" s="45"/>
      <c r="P33" s="11">
        <v>0.54200000000000159</v>
      </c>
      <c r="R33" s="2">
        <v>38504</v>
      </c>
      <c r="S33" s="43">
        <v>-3.4273203183113261</v>
      </c>
      <c r="T33" s="44">
        <v>5.7965502657298655</v>
      </c>
      <c r="U33" s="44">
        <v>8.4185008127353722</v>
      </c>
      <c r="V33" s="45"/>
      <c r="W33" s="45"/>
      <c r="X33" s="11">
        <v>1.1748000000000047</v>
      </c>
      <c r="Z33" s="2">
        <v>38504</v>
      </c>
      <c r="AA33" s="43">
        <v>1.228750147440435</v>
      </c>
      <c r="AB33" s="44">
        <v>7.3410743718764087</v>
      </c>
      <c r="AC33" s="44">
        <v>8.5379885770865318</v>
      </c>
      <c r="AD33" s="45"/>
      <c r="AE33" s="45"/>
      <c r="AF33" s="11">
        <v>1.7430999999999841</v>
      </c>
      <c r="AH33" s="2">
        <v>38504</v>
      </c>
      <c r="AI33" s="63">
        <v>4.0890223422846912</v>
      </c>
      <c r="AJ33" s="64">
        <v>7.1371348426589289</v>
      </c>
      <c r="AK33" s="64">
        <v>9.5586796297954244</v>
      </c>
      <c r="AL33" s="64"/>
      <c r="AM33" s="64"/>
      <c r="AN33" s="65">
        <v>2.2302249999999901</v>
      </c>
    </row>
    <row r="34" spans="1:40" ht="12.75" customHeight="1" x14ac:dyDescent="0.3">
      <c r="A34" s="2">
        <v>38534</v>
      </c>
      <c r="B34" s="31" t="str">
        <f>MONTH(Serie_Encadeada[[#This Row],[Período]])&amp;YEAR(Serie_Encadeada[[#This Row],[Período]])</f>
        <v>72005</v>
      </c>
      <c r="C34" s="5">
        <v>94.965199999999996</v>
      </c>
      <c r="D34" s="5">
        <v>97.370400000000004</v>
      </c>
      <c r="E34" s="5">
        <v>107.643</v>
      </c>
      <c r="F34" s="6"/>
      <c r="G34" s="6"/>
      <c r="H34" s="5">
        <v>83.451700000000002</v>
      </c>
      <c r="J34" s="2">
        <v>38534</v>
      </c>
      <c r="K34" s="43">
        <v>-1.4194571723383398</v>
      </c>
      <c r="L34" s="44">
        <v>0.58229440730858206</v>
      </c>
      <c r="M34" s="44">
        <v>-0.86953158383308071</v>
      </c>
      <c r="N34" s="45"/>
      <c r="O34" s="45"/>
      <c r="P34" s="11">
        <v>-0.61820000000000164</v>
      </c>
      <c r="R34" s="2">
        <v>38534</v>
      </c>
      <c r="S34" s="43">
        <v>-3.0714145736029073</v>
      </c>
      <c r="T34" s="44">
        <v>5.9233964969382873</v>
      </c>
      <c r="U34" s="44">
        <v>5.667545241706299</v>
      </c>
      <c r="V34" s="45"/>
      <c r="W34" s="45"/>
      <c r="X34" s="11">
        <v>0.5636999999999972</v>
      </c>
      <c r="Z34" s="2">
        <v>38534</v>
      </c>
      <c r="AA34" s="43">
        <v>0.57104150326961278</v>
      </c>
      <c r="AB34" s="44">
        <v>7.1310035087447812</v>
      </c>
      <c r="AC34" s="44">
        <v>8.0904018796733546</v>
      </c>
      <c r="AD34" s="45"/>
      <c r="AE34" s="45"/>
      <c r="AF34" s="11">
        <v>1.57461428571429</v>
      </c>
      <c r="AH34" s="2">
        <v>38534</v>
      </c>
      <c r="AI34" s="63">
        <v>2.6523421049486973</v>
      </c>
      <c r="AJ34" s="64">
        <v>7.1647445318414906</v>
      </c>
      <c r="AK34" s="64">
        <v>9.2165455351505248</v>
      </c>
      <c r="AL34" s="64"/>
      <c r="AM34" s="64"/>
      <c r="AN34" s="65">
        <v>2.0268999999999977</v>
      </c>
    </row>
    <row r="35" spans="1:40" ht="12.75" customHeight="1" x14ac:dyDescent="0.3">
      <c r="A35" s="2">
        <v>38565</v>
      </c>
      <c r="B35" s="31" t="str">
        <f>MONTH(Serie_Encadeada[[#This Row],[Período]])&amp;YEAR(Serie_Encadeada[[#This Row],[Período]])</f>
        <v>82005</v>
      </c>
      <c r="C35" s="5">
        <v>101.2597</v>
      </c>
      <c r="D35" s="5">
        <v>98.023200000000003</v>
      </c>
      <c r="E35" s="5">
        <v>111.3265</v>
      </c>
      <c r="F35" s="6"/>
      <c r="G35" s="6"/>
      <c r="H35" s="5">
        <v>87.150999999999996</v>
      </c>
      <c r="J35" s="2">
        <v>38565</v>
      </c>
      <c r="K35" s="43">
        <v>6.628217494408478</v>
      </c>
      <c r="L35" s="44">
        <v>0.67042961721426542</v>
      </c>
      <c r="M35" s="44">
        <v>3.4219596258000937</v>
      </c>
      <c r="N35" s="45"/>
      <c r="O35" s="45"/>
      <c r="P35" s="11">
        <v>3.6992999999999938</v>
      </c>
      <c r="R35" s="2">
        <v>38565</v>
      </c>
      <c r="S35" s="43">
        <v>1.1630892497664669</v>
      </c>
      <c r="T35" s="44">
        <v>6.3031525522985374</v>
      </c>
      <c r="U35" s="44">
        <v>6.7982540291634699</v>
      </c>
      <c r="V35" s="45"/>
      <c r="W35" s="45"/>
      <c r="X35" s="11">
        <v>3.9264999999999901</v>
      </c>
      <c r="Z35" s="2">
        <v>38565</v>
      </c>
      <c r="AA35" s="43">
        <v>0.65105279480421197</v>
      </c>
      <c r="AB35" s="44">
        <v>7.0238752311510044</v>
      </c>
      <c r="AC35" s="44">
        <v>7.9125992515296142</v>
      </c>
      <c r="AD35" s="45"/>
      <c r="AE35" s="45"/>
      <c r="AF35" s="11">
        <v>1.8685999999999865</v>
      </c>
      <c r="AH35" s="2">
        <v>38565</v>
      </c>
      <c r="AI35" s="63">
        <v>1.7955209145027753</v>
      </c>
      <c r="AJ35" s="64">
        <v>7.2057781425194918</v>
      </c>
      <c r="AK35" s="64">
        <v>8.6817692663145536</v>
      </c>
      <c r="AL35" s="64"/>
      <c r="AM35" s="64"/>
      <c r="AN35" s="65">
        <v>2.0576666666666767</v>
      </c>
    </row>
    <row r="36" spans="1:40" ht="12.75" customHeight="1" x14ac:dyDescent="0.3">
      <c r="A36" s="2">
        <v>38596</v>
      </c>
      <c r="B36" s="31" t="str">
        <f>MONTH(Serie_Encadeada[[#This Row],[Período]])&amp;YEAR(Serie_Encadeada[[#This Row],[Período]])</f>
        <v>92005</v>
      </c>
      <c r="C36" s="5">
        <v>100.63160000000001</v>
      </c>
      <c r="D36" s="5">
        <v>98.590500000000006</v>
      </c>
      <c r="E36" s="5">
        <v>108.46429999999999</v>
      </c>
      <c r="F36" s="6"/>
      <c r="G36" s="6"/>
      <c r="H36" s="5">
        <v>84.451099999999997</v>
      </c>
      <c r="J36" s="2">
        <v>38596</v>
      </c>
      <c r="K36" s="43">
        <v>-0.62028625405762539</v>
      </c>
      <c r="L36" s="44">
        <v>0.57874054305511657</v>
      </c>
      <c r="M36" s="44">
        <v>-2.5709961240136008</v>
      </c>
      <c r="N36" s="45"/>
      <c r="O36" s="45"/>
      <c r="P36" s="11">
        <v>-2.6998999999999995</v>
      </c>
      <c r="R36" s="2">
        <v>38596</v>
      </c>
      <c r="S36" s="43">
        <v>-0.1823134164026437</v>
      </c>
      <c r="T36" s="44">
        <v>5.6001311024495033</v>
      </c>
      <c r="U36" s="44">
        <v>4.7066909807729909</v>
      </c>
      <c r="V36" s="45"/>
      <c r="W36" s="45"/>
      <c r="X36" s="11">
        <v>0.5420999999999907</v>
      </c>
      <c r="Z36" s="2">
        <v>38596</v>
      </c>
      <c r="AA36" s="43">
        <v>0.55120916511949547</v>
      </c>
      <c r="AB36" s="44">
        <v>6.8589446277093042</v>
      </c>
      <c r="AC36" s="44">
        <v>7.5269496478885882</v>
      </c>
      <c r="AD36" s="45"/>
      <c r="AE36" s="45"/>
      <c r="AF36" s="11">
        <v>1.7212111111110886</v>
      </c>
      <c r="AH36" s="2">
        <v>38596</v>
      </c>
      <c r="AI36" s="63">
        <v>0.99278183137612586</v>
      </c>
      <c r="AJ36" s="64">
        <v>7.1068365535075708</v>
      </c>
      <c r="AK36" s="64">
        <v>8.2476368227209633</v>
      </c>
      <c r="AL36" s="64"/>
      <c r="AM36" s="64"/>
      <c r="AN36" s="65">
        <v>1.8521499999999946</v>
      </c>
    </row>
    <row r="37" spans="1:40" x14ac:dyDescent="0.3">
      <c r="A37" s="2">
        <v>38626</v>
      </c>
      <c r="B37" s="31" t="str">
        <f>MONTH(Serie_Encadeada[[#This Row],[Período]])&amp;YEAR(Serie_Encadeada[[#This Row],[Período]])</f>
        <v>102005</v>
      </c>
      <c r="C37" s="5">
        <v>98.665899999999993</v>
      </c>
      <c r="D37" s="5">
        <v>98.907799999999995</v>
      </c>
      <c r="E37" s="5">
        <v>108.38079999999999</v>
      </c>
      <c r="F37" s="6"/>
      <c r="G37" s="6"/>
      <c r="H37" s="5">
        <v>84.793300000000002</v>
      </c>
      <c r="J37" s="2">
        <v>38626</v>
      </c>
      <c r="K37" s="43">
        <v>-1.9533625620580537</v>
      </c>
      <c r="L37" s="44">
        <v>0.32183628240042272</v>
      </c>
      <c r="M37" s="44">
        <v>-7.6983855517438277E-2</v>
      </c>
      <c r="N37" s="45"/>
      <c r="O37" s="45"/>
      <c r="P37" s="11">
        <v>0.34220000000000539</v>
      </c>
      <c r="R37" s="2">
        <v>38626</v>
      </c>
      <c r="S37" s="43">
        <v>-1.4702680895003148</v>
      </c>
      <c r="T37" s="44">
        <v>5.208080704934277</v>
      </c>
      <c r="U37" s="44">
        <v>3.1085504879021002</v>
      </c>
      <c r="V37" s="45"/>
      <c r="W37" s="45"/>
      <c r="X37" s="11">
        <v>0.52649999999999864</v>
      </c>
      <c r="Z37" s="2">
        <v>38626</v>
      </c>
      <c r="AA37" s="43">
        <v>0.33623065890483472</v>
      </c>
      <c r="AB37" s="44">
        <v>6.6864900122117978</v>
      </c>
      <c r="AC37" s="44">
        <v>7.0462935460601592</v>
      </c>
      <c r="AD37" s="45"/>
      <c r="AE37" s="45"/>
      <c r="AF37" s="11">
        <v>1.6017399999999924</v>
      </c>
      <c r="AH37" s="2">
        <v>38626</v>
      </c>
      <c r="AI37" s="63">
        <v>0.5153532031303425</v>
      </c>
      <c r="AJ37" s="64">
        <v>6.8803193271405965</v>
      </c>
      <c r="AK37" s="64">
        <v>7.7280308979889449</v>
      </c>
      <c r="AL37" s="64"/>
      <c r="AM37" s="64"/>
      <c r="AN37" s="65">
        <v>1.6160249999999934</v>
      </c>
    </row>
    <row r="38" spans="1:40" ht="12.75" customHeight="1" x14ac:dyDescent="0.3">
      <c r="A38" s="2">
        <v>38657</v>
      </c>
      <c r="B38" s="31" t="str">
        <f>MONTH(Serie_Encadeada[[#This Row],[Período]])&amp;YEAR(Serie_Encadeada[[#This Row],[Período]])</f>
        <v>112005</v>
      </c>
      <c r="C38" s="5">
        <v>96.159099999999995</v>
      </c>
      <c r="D38" s="5">
        <v>97.868200000000002</v>
      </c>
      <c r="E38" s="5">
        <v>105.14960000000001</v>
      </c>
      <c r="F38" s="6"/>
      <c r="G38" s="6"/>
      <c r="H38" s="5">
        <v>83.535600000000002</v>
      </c>
      <c r="J38" s="2">
        <v>38657</v>
      </c>
      <c r="K38" s="43">
        <v>-2.5406954175657432</v>
      </c>
      <c r="L38" s="44">
        <v>-1.0510798946089115</v>
      </c>
      <c r="M38" s="44">
        <v>-2.9813398683161476</v>
      </c>
      <c r="N38" s="45"/>
      <c r="O38" s="45"/>
      <c r="P38" s="11">
        <v>-1.2576999999999998</v>
      </c>
      <c r="R38" s="2">
        <v>38657</v>
      </c>
      <c r="S38" s="43">
        <v>0.15404452813837638</v>
      </c>
      <c r="T38" s="44">
        <v>4.3310939455511042</v>
      </c>
      <c r="U38" s="44">
        <v>0.8082909502284199</v>
      </c>
      <c r="V38" s="45"/>
      <c r="W38" s="45"/>
      <c r="X38" s="11">
        <v>0.18250000000000455</v>
      </c>
      <c r="Z38" s="2">
        <v>38657</v>
      </c>
      <c r="AA38" s="43">
        <v>0.31937304620246415</v>
      </c>
      <c r="AB38" s="44">
        <v>6.4641525109222266</v>
      </c>
      <c r="AC38" s="44">
        <v>6.4385105461800798</v>
      </c>
      <c r="AD38" s="45"/>
      <c r="AE38" s="45"/>
      <c r="AF38" s="11">
        <v>1.4727181818181663</v>
      </c>
      <c r="AH38" s="2">
        <v>38657</v>
      </c>
      <c r="AI38" s="63">
        <v>0.22141489813535772</v>
      </c>
      <c r="AJ38" s="64">
        <v>6.5847979980058327</v>
      </c>
      <c r="AK38" s="64">
        <v>6.7142633442330419</v>
      </c>
      <c r="AL38" s="64"/>
      <c r="AM38" s="64"/>
      <c r="AN38" s="65">
        <v>1.4921916666666561</v>
      </c>
    </row>
    <row r="39" spans="1:40" ht="12.75" customHeight="1" x14ac:dyDescent="0.3">
      <c r="A39" s="2">
        <v>38687</v>
      </c>
      <c r="B39" s="31" t="str">
        <f>MONTH(Serie_Encadeada[[#This Row],[Período]])&amp;YEAR(Serie_Encadeada[[#This Row],[Período]])</f>
        <v>122005</v>
      </c>
      <c r="C39" s="5">
        <v>95.680400000000006</v>
      </c>
      <c r="D39" s="5">
        <v>97.3172</v>
      </c>
      <c r="E39" s="5">
        <v>98.133399999999995</v>
      </c>
      <c r="F39" s="6"/>
      <c r="G39" s="6"/>
      <c r="H39" s="5">
        <v>82.004300000000001</v>
      </c>
      <c r="J39" s="2">
        <v>38687</v>
      </c>
      <c r="K39" s="43">
        <v>-0.4978207990715276</v>
      </c>
      <c r="L39" s="44">
        <v>-0.56300207830531457</v>
      </c>
      <c r="M39" s="44">
        <v>-6.6725883883533665</v>
      </c>
      <c r="N39" s="45"/>
      <c r="O39" s="45"/>
      <c r="P39" s="11">
        <v>-1.5313000000000017</v>
      </c>
      <c r="R39" s="2">
        <v>38687</v>
      </c>
      <c r="S39" s="43">
        <v>3.2674603088944769</v>
      </c>
      <c r="T39" s="44">
        <v>4.6910063405933577</v>
      </c>
      <c r="U39" s="44">
        <v>2.1645048686003614</v>
      </c>
      <c r="V39" s="45"/>
      <c r="W39" s="45"/>
      <c r="X39" s="11">
        <v>-0.54229999999999734</v>
      </c>
      <c r="Z39" s="2">
        <v>38687</v>
      </c>
      <c r="AA39" s="43">
        <v>0.56103812180295265</v>
      </c>
      <c r="AB39" s="44">
        <v>6.3124786626803342</v>
      </c>
      <c r="AC39" s="44">
        <v>6.0866042555175683</v>
      </c>
      <c r="AD39" s="45"/>
      <c r="AE39" s="45"/>
      <c r="AF39" s="11">
        <v>1.3048000000000002</v>
      </c>
      <c r="AH39" s="2">
        <v>38687</v>
      </c>
      <c r="AI39" s="63">
        <v>0.56103812180295265</v>
      </c>
      <c r="AJ39" s="64">
        <v>6.3124786626803342</v>
      </c>
      <c r="AK39" s="64">
        <v>6.0866042555175683</v>
      </c>
      <c r="AL39" s="64"/>
      <c r="AM39" s="64"/>
      <c r="AN39" s="65">
        <v>1.3048000000000002</v>
      </c>
    </row>
    <row r="40" spans="1:40" ht="12.75" customHeight="1" x14ac:dyDescent="0.3">
      <c r="A40" s="2">
        <v>38718</v>
      </c>
      <c r="B40" s="31" t="str">
        <f>MONTH(Serie_Encadeada[[#This Row],[Período]])&amp;YEAR(Serie_Encadeada[[#This Row],[Período]])</f>
        <v>12006</v>
      </c>
      <c r="C40" s="5">
        <v>88.099599999999995</v>
      </c>
      <c r="D40" s="5">
        <v>97.308599999999998</v>
      </c>
      <c r="E40" s="5">
        <v>95.019800000000004</v>
      </c>
      <c r="F40" s="5">
        <v>96.030600000000007</v>
      </c>
      <c r="G40" s="5">
        <v>98.680800000000005</v>
      </c>
      <c r="H40" s="5">
        <v>80.190799999999996</v>
      </c>
      <c r="I40" s="7"/>
      <c r="J40" s="2">
        <v>38718</v>
      </c>
      <c r="K40" s="43">
        <v>-7.9230437999841241</v>
      </c>
      <c r="L40" s="44">
        <v>-8.8370812148328079E-3</v>
      </c>
      <c r="M40" s="44">
        <v>-3.1728239315054725</v>
      </c>
      <c r="N40" s="45"/>
      <c r="O40" s="45"/>
      <c r="P40" s="11">
        <v>-1.8135000000000048</v>
      </c>
      <c r="Q40" s="7"/>
      <c r="R40" s="2">
        <v>38718</v>
      </c>
      <c r="S40" s="43">
        <v>7.823017687461137</v>
      </c>
      <c r="T40" s="44">
        <v>4.7800459570105973</v>
      </c>
      <c r="U40" s="44">
        <v>1.9857314126803001</v>
      </c>
      <c r="V40" s="44"/>
      <c r="W40" s="44"/>
      <c r="X40" s="11">
        <v>-2.3130000000000024</v>
      </c>
      <c r="Y40" s="7"/>
      <c r="Z40" s="2">
        <v>38718</v>
      </c>
      <c r="AA40" s="43">
        <v>7.823017687461137</v>
      </c>
      <c r="AB40" s="44">
        <v>4.7800459570105973</v>
      </c>
      <c r="AC40" s="44">
        <v>1.9857314126803001</v>
      </c>
      <c r="AD40" s="44"/>
      <c r="AE40" s="44"/>
      <c r="AF40" s="11">
        <v>-2.3130000000000024</v>
      </c>
      <c r="AG40" s="7"/>
      <c r="AH40" s="2">
        <v>38718</v>
      </c>
      <c r="AI40" s="63">
        <v>0.94296257602097699</v>
      </c>
      <c r="AJ40" s="64">
        <v>6.0623278685676016</v>
      </c>
      <c r="AK40" s="64">
        <v>5.4686746137030733</v>
      </c>
      <c r="AL40" s="64"/>
      <c r="AM40" s="64"/>
      <c r="AN40" s="65">
        <v>0.92397499999999866</v>
      </c>
    </row>
    <row r="41" spans="1:40" ht="12.75" customHeight="1" x14ac:dyDescent="0.3">
      <c r="A41" s="2">
        <v>38749</v>
      </c>
      <c r="B41" s="31" t="str">
        <f>MONTH(Serie_Encadeada[[#This Row],[Período]])&amp;YEAR(Serie_Encadeada[[#This Row],[Período]])</f>
        <v>22006</v>
      </c>
      <c r="C41" s="5">
        <v>87.458500000000001</v>
      </c>
      <c r="D41" s="5">
        <v>97.272499999999994</v>
      </c>
      <c r="E41" s="5">
        <v>92.738699999999994</v>
      </c>
      <c r="F41" s="5">
        <v>102.7924</v>
      </c>
      <c r="G41" s="5">
        <v>105.6759</v>
      </c>
      <c r="H41" s="5">
        <v>80.096299999999999</v>
      </c>
      <c r="J41" s="2">
        <v>38749</v>
      </c>
      <c r="K41" s="43">
        <v>-0.7276991041956995</v>
      </c>
      <c r="L41" s="44">
        <v>-3.7098468172396565E-2</v>
      </c>
      <c r="M41" s="44">
        <v>-2.4006575471638638</v>
      </c>
      <c r="N41" s="45">
        <v>7.0412972531672127</v>
      </c>
      <c r="O41" s="45">
        <v>7.0886129824646673</v>
      </c>
      <c r="P41" s="11">
        <v>-9.4499999999996476E-2</v>
      </c>
      <c r="R41" s="2">
        <v>38749</v>
      </c>
      <c r="S41" s="43">
        <v>4.2054643871181465</v>
      </c>
      <c r="T41" s="44">
        <v>4.6384167055720322</v>
      </c>
      <c r="U41" s="44">
        <v>2.8951739334489379</v>
      </c>
      <c r="V41" s="44"/>
      <c r="W41" s="44"/>
      <c r="X41" s="11">
        <v>-1.8598999999999961</v>
      </c>
      <c r="Z41" s="2">
        <v>38749</v>
      </c>
      <c r="AA41" s="43">
        <v>5.989984091670606</v>
      </c>
      <c r="AB41" s="44">
        <v>4.7091965775170905</v>
      </c>
      <c r="AC41" s="44">
        <v>2.4329101631760079</v>
      </c>
      <c r="AD41" s="44"/>
      <c r="AE41" s="44"/>
      <c r="AF41" s="11">
        <v>-2.086449999999985</v>
      </c>
      <c r="AH41" s="2">
        <v>38749</v>
      </c>
      <c r="AI41" s="63">
        <v>1.0290570448869374</v>
      </c>
      <c r="AJ41" s="64">
        <v>5.8301663211000339</v>
      </c>
      <c r="AK41" s="64">
        <v>5.2549063274508239</v>
      </c>
      <c r="AL41" s="64"/>
      <c r="AM41" s="64"/>
      <c r="AN41" s="65">
        <v>0.58725833333335231</v>
      </c>
    </row>
    <row r="42" spans="1:40" ht="12.75" customHeight="1" x14ac:dyDescent="0.3">
      <c r="A42" s="2">
        <v>38777</v>
      </c>
      <c r="B42" s="31" t="str">
        <f>MONTH(Serie_Encadeada[[#This Row],[Período]])&amp;YEAR(Serie_Encadeada[[#This Row],[Período]])</f>
        <v>32006</v>
      </c>
      <c r="C42" s="5">
        <v>100.913</v>
      </c>
      <c r="D42" s="5">
        <v>97.484800000000007</v>
      </c>
      <c r="E42" s="5">
        <v>101.289</v>
      </c>
      <c r="F42" s="5">
        <v>94.075400000000002</v>
      </c>
      <c r="G42" s="5">
        <v>96.523799999999994</v>
      </c>
      <c r="H42" s="5">
        <v>80.406899999999993</v>
      </c>
      <c r="J42" s="2">
        <v>38777</v>
      </c>
      <c r="K42" s="43">
        <v>15.383867777288652</v>
      </c>
      <c r="L42" s="44">
        <v>0.21825284638516876</v>
      </c>
      <c r="M42" s="44">
        <v>9.219775562952691</v>
      </c>
      <c r="N42" s="45">
        <v>-8.4801989252123686</v>
      </c>
      <c r="O42" s="45">
        <v>-8.6605366029529947</v>
      </c>
      <c r="P42" s="11">
        <v>0.31059999999999377</v>
      </c>
      <c r="R42" s="2">
        <v>38777</v>
      </c>
      <c r="S42" s="43">
        <v>4.7352066307838214</v>
      </c>
      <c r="T42" s="44">
        <v>4.1828175212592935</v>
      </c>
      <c r="U42" s="44">
        <v>1.4179021536372731</v>
      </c>
      <c r="V42" s="44"/>
      <c r="W42" s="44"/>
      <c r="X42" s="11">
        <v>-3.3053000000000026</v>
      </c>
      <c r="Z42" s="2">
        <v>38777</v>
      </c>
      <c r="AA42" s="43">
        <v>5.5285164803915841</v>
      </c>
      <c r="AB42" s="44">
        <v>4.532913100852582</v>
      </c>
      <c r="AC42" s="44">
        <v>2.0749233945882413</v>
      </c>
      <c r="AD42" s="44"/>
      <c r="AE42" s="44"/>
      <c r="AF42" s="11">
        <v>-2.4927333333333195</v>
      </c>
      <c r="AH42" s="2">
        <v>38777</v>
      </c>
      <c r="AI42" s="63">
        <v>1.4000564124003783</v>
      </c>
      <c r="AJ42" s="64">
        <v>5.5454029134964875</v>
      </c>
      <c r="AK42" s="64">
        <v>4.865980052621441</v>
      </c>
      <c r="AL42" s="64"/>
      <c r="AM42" s="64"/>
      <c r="AN42" s="65">
        <v>0.18546666666665601</v>
      </c>
    </row>
    <row r="43" spans="1:40" ht="12.75" customHeight="1" x14ac:dyDescent="0.3">
      <c r="A43" s="2">
        <v>38808</v>
      </c>
      <c r="B43" s="31" t="str">
        <f>MONTH(Serie_Encadeada[[#This Row],[Período]])&amp;YEAR(Serie_Encadeada[[#This Row],[Período]])</f>
        <v>42006</v>
      </c>
      <c r="C43" s="5">
        <v>91.707899999999995</v>
      </c>
      <c r="D43" s="5">
        <v>98.936599999999999</v>
      </c>
      <c r="E43" s="5">
        <v>94.985699999999994</v>
      </c>
      <c r="F43" s="5">
        <v>92.317899999999995</v>
      </c>
      <c r="G43" s="5">
        <v>93.304500000000004</v>
      </c>
      <c r="H43" s="5">
        <v>80.183700000000002</v>
      </c>
      <c r="J43" s="2">
        <v>38808</v>
      </c>
      <c r="K43" s="43">
        <v>-9.1218178034544621</v>
      </c>
      <c r="L43" s="44">
        <v>1.4892578124999911</v>
      </c>
      <c r="M43" s="44">
        <v>-6.2230844415484476</v>
      </c>
      <c r="N43" s="45">
        <v>-1.8681823303435408</v>
      </c>
      <c r="O43" s="45">
        <v>-3.3352395989382826</v>
      </c>
      <c r="P43" s="11">
        <v>-0.22319999999999141</v>
      </c>
      <c r="R43" s="2">
        <v>38808</v>
      </c>
      <c r="S43" s="43">
        <v>-0.92102022031020414</v>
      </c>
      <c r="T43" s="44">
        <v>4.3478719432321311</v>
      </c>
      <c r="U43" s="44">
        <v>-4.9417705709456339</v>
      </c>
      <c r="V43" s="44"/>
      <c r="W43" s="44"/>
      <c r="X43" s="11">
        <v>-3.5733000000000033</v>
      </c>
      <c r="Z43" s="2">
        <v>38808</v>
      </c>
      <c r="AA43" s="43">
        <v>3.8447598699750976</v>
      </c>
      <c r="AB43" s="44">
        <v>4.4860295589354866</v>
      </c>
      <c r="AC43" s="44">
        <v>0.24474308762617783</v>
      </c>
      <c r="AD43" s="44"/>
      <c r="AE43" s="44"/>
      <c r="AF43" s="11">
        <v>-2.762874999999994</v>
      </c>
      <c r="AH43" s="2">
        <v>38808</v>
      </c>
      <c r="AI43" s="63">
        <v>0.93879677881107193</v>
      </c>
      <c r="AJ43" s="64">
        <v>5.2259113386907412</v>
      </c>
      <c r="AK43" s="64">
        <v>3.5531921173130701</v>
      </c>
      <c r="AL43" s="64"/>
      <c r="AM43" s="64"/>
      <c r="AN43" s="65">
        <v>-0.28717500000001905</v>
      </c>
    </row>
    <row r="44" spans="1:40" ht="12.75" customHeight="1" x14ac:dyDescent="0.3">
      <c r="A44" s="2">
        <v>38838</v>
      </c>
      <c r="B44" s="31" t="str">
        <f>MONTH(Serie_Encadeada[[#This Row],[Período]])&amp;YEAR(Serie_Encadeada[[#This Row],[Período]])</f>
        <v>52006</v>
      </c>
      <c r="C44" s="5">
        <v>102.1395</v>
      </c>
      <c r="D44" s="5">
        <v>100.51090000000001</v>
      </c>
      <c r="E44" s="5">
        <v>104.66679999999999</v>
      </c>
      <c r="F44" s="5">
        <v>91.692400000000006</v>
      </c>
      <c r="G44" s="5">
        <v>91.234700000000004</v>
      </c>
      <c r="H44" s="5">
        <v>81.748800000000003</v>
      </c>
      <c r="J44" s="2">
        <v>38838</v>
      </c>
      <c r="K44" s="43">
        <v>11.374810676070441</v>
      </c>
      <c r="L44" s="44">
        <v>1.5912210445881585</v>
      </c>
      <c r="M44" s="44">
        <v>10.192165768110359</v>
      </c>
      <c r="N44" s="45">
        <v>-0.67755007425427594</v>
      </c>
      <c r="O44" s="45">
        <v>-2.2183281620929329</v>
      </c>
      <c r="P44" s="11">
        <v>1.565100000000001</v>
      </c>
      <c r="R44" s="2">
        <v>38838</v>
      </c>
      <c r="S44" s="43">
        <v>3.8224621108163257</v>
      </c>
      <c r="T44" s="44">
        <v>4.4699995738502043</v>
      </c>
      <c r="U44" s="44">
        <v>-2.0287510928148484</v>
      </c>
      <c r="V44" s="44"/>
      <c r="W44" s="44"/>
      <c r="X44" s="11">
        <v>-1.7790999999999997</v>
      </c>
      <c r="Z44" s="2">
        <v>38838</v>
      </c>
      <c r="AA44" s="43">
        <v>3.8399166310648498</v>
      </c>
      <c r="AB44" s="44">
        <v>4.4827511439645829</v>
      </c>
      <c r="AC44" s="44">
        <v>-0.25101555365686157</v>
      </c>
      <c r="AD44" s="44"/>
      <c r="AE44" s="44"/>
      <c r="AF44" s="11">
        <v>-2.566119999999998</v>
      </c>
      <c r="AH44" s="2">
        <v>38838</v>
      </c>
      <c r="AI44" s="63">
        <v>1.1967565489523766</v>
      </c>
      <c r="AJ44" s="64">
        <v>5.0167197806891854</v>
      </c>
      <c r="AK44" s="64">
        <v>2.5826095116421928</v>
      </c>
      <c r="AL44" s="64"/>
      <c r="AM44" s="64"/>
      <c r="AN44" s="65">
        <v>-0.53806666666666558</v>
      </c>
    </row>
    <row r="45" spans="1:40" ht="12.75" customHeight="1" x14ac:dyDescent="0.3">
      <c r="A45" s="2">
        <v>38869</v>
      </c>
      <c r="B45" s="31" t="str">
        <f>MONTH(Serie_Encadeada[[#This Row],[Período]])&amp;YEAR(Serie_Encadeada[[#This Row],[Período]])</f>
        <v>62006</v>
      </c>
      <c r="C45" s="5">
        <v>100.8451</v>
      </c>
      <c r="D45" s="5">
        <v>100.36190000000001</v>
      </c>
      <c r="E45" s="5">
        <v>101.4772</v>
      </c>
      <c r="F45" s="5">
        <v>94.735699999999994</v>
      </c>
      <c r="G45" s="5">
        <v>94.398700000000005</v>
      </c>
      <c r="H45" s="5">
        <v>82.129099999999994</v>
      </c>
      <c r="J45" s="2">
        <v>38869</v>
      </c>
      <c r="K45" s="43">
        <v>-1.2672864073154813</v>
      </c>
      <c r="L45" s="44">
        <v>-0.14824262841144681</v>
      </c>
      <c r="M45" s="44">
        <v>-3.0473846530131796</v>
      </c>
      <c r="N45" s="45">
        <v>3.3190318935920402</v>
      </c>
      <c r="O45" s="45">
        <v>3.4679787405449916</v>
      </c>
      <c r="P45" s="11">
        <v>0.3802999999999912</v>
      </c>
      <c r="R45" s="2">
        <v>38869</v>
      </c>
      <c r="S45" s="43">
        <v>4.6842917143313922</v>
      </c>
      <c r="T45" s="44">
        <v>3.6724730829581</v>
      </c>
      <c r="U45" s="44">
        <v>-6.547733066144076</v>
      </c>
      <c r="V45" s="44"/>
      <c r="W45" s="44"/>
      <c r="X45" s="11">
        <v>-1.9408000000000101</v>
      </c>
      <c r="Z45" s="2">
        <v>38869</v>
      </c>
      <c r="AA45" s="43">
        <v>3.988008573731411</v>
      </c>
      <c r="AB45" s="44">
        <v>4.3444649906096595</v>
      </c>
      <c r="AC45" s="44">
        <v>-1.3934107134801463</v>
      </c>
      <c r="AD45" s="44"/>
      <c r="AE45" s="44"/>
      <c r="AF45" s="11">
        <v>-2.4618999999999858</v>
      </c>
      <c r="AH45" s="2">
        <v>38869</v>
      </c>
      <c r="AI45" s="63">
        <v>1.8979516016052642</v>
      </c>
      <c r="AJ45" s="64">
        <v>4.8376989475204901</v>
      </c>
      <c r="AK45" s="64">
        <v>1.2841424901743914</v>
      </c>
      <c r="AL45" s="64"/>
      <c r="AM45" s="64"/>
      <c r="AN45" s="65">
        <v>-0.79769999999999186</v>
      </c>
    </row>
    <row r="46" spans="1:40" ht="12.75" customHeight="1" x14ac:dyDescent="0.3">
      <c r="A46" s="2">
        <v>38899</v>
      </c>
      <c r="B46" s="31" t="str">
        <f>MONTH(Serie_Encadeada[[#This Row],[Período]])&amp;YEAR(Serie_Encadeada[[#This Row],[Período]])</f>
        <v>72006</v>
      </c>
      <c r="C46" s="5">
        <v>100.5656</v>
      </c>
      <c r="D46" s="5">
        <v>100.3912</v>
      </c>
      <c r="E46" s="5">
        <v>101.35760000000001</v>
      </c>
      <c r="F46" s="5">
        <v>96.778800000000004</v>
      </c>
      <c r="G46" s="5">
        <v>96.406199999999998</v>
      </c>
      <c r="H46" s="5">
        <v>82.144599999999997</v>
      </c>
      <c r="J46" s="2">
        <v>38899</v>
      </c>
      <c r="K46" s="43">
        <v>-0.27715773993976778</v>
      </c>
      <c r="L46" s="44">
        <v>2.919434566303758E-2</v>
      </c>
      <c r="M46" s="44">
        <v>-0.11785898704338636</v>
      </c>
      <c r="N46" s="45">
        <v>2.1566315549470896</v>
      </c>
      <c r="O46" s="45">
        <v>2.1266182691075119</v>
      </c>
      <c r="P46" s="11">
        <v>1.5500000000002956E-2</v>
      </c>
      <c r="R46" s="2">
        <v>38899</v>
      </c>
      <c r="S46" s="43">
        <v>5.8973181755000859</v>
      </c>
      <c r="T46" s="44">
        <v>3.1023801894620893</v>
      </c>
      <c r="U46" s="44">
        <v>-5.8391163382663018</v>
      </c>
      <c r="V46" s="44"/>
      <c r="W46" s="44"/>
      <c r="X46" s="11">
        <v>-1.3071000000000055</v>
      </c>
      <c r="Z46" s="2">
        <v>38899</v>
      </c>
      <c r="AA46" s="43">
        <v>4.2694601864599058</v>
      </c>
      <c r="AB46" s="44">
        <v>4.1624881037913619</v>
      </c>
      <c r="AC46" s="44">
        <v>-2.0710887051093163</v>
      </c>
      <c r="AD46" s="44"/>
      <c r="AE46" s="44"/>
      <c r="AF46" s="11">
        <v>-2.2969285714285661</v>
      </c>
      <c r="AH46" s="2">
        <v>38899</v>
      </c>
      <c r="AI46" s="63">
        <v>2.6622540781785347</v>
      </c>
      <c r="AJ46" s="64">
        <v>4.6000474645545584</v>
      </c>
      <c r="AK46" s="64">
        <v>0.28919291346976034</v>
      </c>
      <c r="AL46" s="64"/>
      <c r="AM46" s="64"/>
      <c r="AN46" s="65">
        <v>-0.95359999999999445</v>
      </c>
    </row>
    <row r="47" spans="1:40" ht="12.75" customHeight="1" x14ac:dyDescent="0.3">
      <c r="A47" s="2">
        <v>38930</v>
      </c>
      <c r="B47" s="31" t="str">
        <f>MONTH(Serie_Encadeada[[#This Row],[Período]])&amp;YEAR(Serie_Encadeada[[#This Row],[Período]])</f>
        <v>82006</v>
      </c>
      <c r="C47" s="5">
        <v>107.37269999999999</v>
      </c>
      <c r="D47" s="5">
        <v>101.1044</v>
      </c>
      <c r="E47" s="5">
        <v>107.0211</v>
      </c>
      <c r="F47" s="5">
        <v>95.307000000000002</v>
      </c>
      <c r="G47" s="5">
        <v>94.259600000000006</v>
      </c>
      <c r="H47" s="5">
        <v>83.831199999999995</v>
      </c>
      <c r="J47" s="2">
        <v>38930</v>
      </c>
      <c r="K47" s="43">
        <v>6.7688155790846878</v>
      </c>
      <c r="L47" s="44">
        <v>0.71042083369857167</v>
      </c>
      <c r="M47" s="44">
        <v>5.5876421699014172</v>
      </c>
      <c r="N47" s="45">
        <v>-1.5207876105097415</v>
      </c>
      <c r="O47" s="45">
        <v>-2.2266202796085648</v>
      </c>
      <c r="P47" s="11">
        <v>1.6865999999999985</v>
      </c>
      <c r="R47" s="2">
        <v>38930</v>
      </c>
      <c r="S47" s="43">
        <v>6.0369525092410896</v>
      </c>
      <c r="T47" s="44">
        <v>3.1433374956132787</v>
      </c>
      <c r="U47" s="44">
        <v>-3.8673631165984665</v>
      </c>
      <c r="V47" s="44"/>
      <c r="W47" s="44"/>
      <c r="X47" s="11">
        <v>-3.3198000000000008</v>
      </c>
      <c r="Z47" s="2">
        <v>38930</v>
      </c>
      <c r="AA47" s="43">
        <v>4.5095401108541671</v>
      </c>
      <c r="AB47" s="44">
        <v>4.0314927755516328</v>
      </c>
      <c r="AC47" s="44">
        <v>-2.315707965819608</v>
      </c>
      <c r="AD47" s="44"/>
      <c r="AE47" s="44"/>
      <c r="AF47" s="11">
        <v>-2.4247874999999937</v>
      </c>
      <c r="AH47" s="2">
        <v>38930</v>
      </c>
      <c r="AI47" s="63">
        <v>3.0955020950543544</v>
      </c>
      <c r="AJ47" s="64">
        <v>4.3362837619222532</v>
      </c>
      <c r="AK47" s="64">
        <v>-0.64125428957482056</v>
      </c>
      <c r="AL47" s="64"/>
      <c r="AM47" s="64"/>
      <c r="AN47" s="65">
        <v>-1.5574583333333436</v>
      </c>
    </row>
    <row r="48" spans="1:40" ht="12.75" customHeight="1" x14ac:dyDescent="0.3">
      <c r="A48" s="2">
        <v>38961</v>
      </c>
      <c r="B48" s="31" t="str">
        <f>MONTH(Serie_Encadeada[[#This Row],[Período]])&amp;YEAR(Serie_Encadeada[[#This Row],[Período]])</f>
        <v>92006</v>
      </c>
      <c r="C48" s="5">
        <v>103.5603</v>
      </c>
      <c r="D48" s="5">
        <v>101.80500000000001</v>
      </c>
      <c r="E48" s="5">
        <v>100.3186</v>
      </c>
      <c r="F48" s="5">
        <v>94.048100000000005</v>
      </c>
      <c r="G48" s="5">
        <v>92.383200000000002</v>
      </c>
      <c r="H48" s="5">
        <v>83.886700000000005</v>
      </c>
      <c r="J48" s="2">
        <v>38961</v>
      </c>
      <c r="K48" s="43">
        <v>-3.5506232031046969</v>
      </c>
      <c r="L48" s="44">
        <v>0.69294709231250917</v>
      </c>
      <c r="M48" s="44">
        <v>-6.2627836940565933</v>
      </c>
      <c r="N48" s="45">
        <v>-1.3208893365649921</v>
      </c>
      <c r="O48" s="45">
        <v>-1.9906725680991684</v>
      </c>
      <c r="P48" s="11">
        <v>5.5500000000009209E-2</v>
      </c>
      <c r="R48" s="2">
        <v>38961</v>
      </c>
      <c r="S48" s="43">
        <v>2.9103184288036679</v>
      </c>
      <c r="T48" s="44">
        <v>3.2604561291402323</v>
      </c>
      <c r="U48" s="44">
        <v>-7.5100286453699434</v>
      </c>
      <c r="V48" s="44"/>
      <c r="W48" s="44"/>
      <c r="X48" s="11">
        <v>-0.56439999999999202</v>
      </c>
      <c r="Z48" s="2">
        <v>38961</v>
      </c>
      <c r="AA48" s="43">
        <v>4.3193388704805837</v>
      </c>
      <c r="AB48" s="44">
        <v>3.9432258705769945</v>
      </c>
      <c r="AC48" s="44">
        <v>-2.9241618453161813</v>
      </c>
      <c r="AD48" s="44"/>
      <c r="AE48" s="44"/>
      <c r="AF48" s="11">
        <v>-2.2180777777777649</v>
      </c>
      <c r="AH48" s="2">
        <v>38961</v>
      </c>
      <c r="AI48" s="63">
        <v>3.3702523001661886</v>
      </c>
      <c r="AJ48" s="64">
        <v>4.1400807607913963</v>
      </c>
      <c r="AK48" s="64">
        <v>-1.6961326671240808</v>
      </c>
      <c r="AL48" s="64"/>
      <c r="AM48" s="64"/>
      <c r="AN48" s="65">
        <v>-1.6496666666666613</v>
      </c>
    </row>
    <row r="49" spans="1:40" x14ac:dyDescent="0.3">
      <c r="A49" s="2">
        <v>38991</v>
      </c>
      <c r="B49" s="31" t="str">
        <f>MONTH(Serie_Encadeada[[#This Row],[Período]])&amp;YEAR(Serie_Encadeada[[#This Row],[Período]])</f>
        <v>102006</v>
      </c>
      <c r="C49" s="5">
        <v>108.33369999999999</v>
      </c>
      <c r="D49" s="5">
        <v>102.04179999999999</v>
      </c>
      <c r="E49" s="5">
        <v>103.4658</v>
      </c>
      <c r="F49" s="5">
        <v>94.432100000000005</v>
      </c>
      <c r="G49" s="5">
        <v>92.5351</v>
      </c>
      <c r="H49" s="5">
        <v>84.565399999999997</v>
      </c>
      <c r="J49" s="2">
        <v>38991</v>
      </c>
      <c r="K49" s="43">
        <v>4.609295260828711</v>
      </c>
      <c r="L49" s="44">
        <v>0.2326015421639292</v>
      </c>
      <c r="M49" s="44">
        <v>3.1372048652991547</v>
      </c>
      <c r="N49" s="45">
        <v>0.40830170944442296</v>
      </c>
      <c r="O49" s="45">
        <v>0.1644238346365981</v>
      </c>
      <c r="P49" s="11">
        <v>0.67869999999999209</v>
      </c>
      <c r="R49" s="2">
        <v>38991</v>
      </c>
      <c r="S49" s="43">
        <v>9.7985220831107807</v>
      </c>
      <c r="T49" s="44">
        <v>3.1686075314585911</v>
      </c>
      <c r="U49" s="44">
        <v>-4.5349360772387657</v>
      </c>
      <c r="V49" s="44"/>
      <c r="W49" s="44"/>
      <c r="X49" s="11">
        <v>-0.22790000000000532</v>
      </c>
      <c r="Z49" s="2">
        <v>38991</v>
      </c>
      <c r="AA49" s="43">
        <v>4.8915437061373526</v>
      </c>
      <c r="AB49" s="44">
        <v>3.8634280572092901</v>
      </c>
      <c r="AC49" s="44">
        <v>-3.092944274350693</v>
      </c>
      <c r="AD49" s="44"/>
      <c r="AE49" s="44"/>
      <c r="AF49" s="11">
        <v>-2.0190599999999961</v>
      </c>
      <c r="AH49" s="2">
        <v>38991</v>
      </c>
      <c r="AI49" s="63">
        <v>4.3574826742913393</v>
      </c>
      <c r="AJ49" s="64">
        <v>3.9687553950436456</v>
      </c>
      <c r="AK49" s="64">
        <v>-2.3543596769527322</v>
      </c>
      <c r="AL49" s="64"/>
      <c r="AM49" s="64"/>
      <c r="AN49" s="65">
        <v>-1.7125333333333401</v>
      </c>
    </row>
    <row r="50" spans="1:40" ht="12.75" customHeight="1" x14ac:dyDescent="0.3">
      <c r="A50" s="2">
        <v>39022</v>
      </c>
      <c r="B50" s="31" t="str">
        <f>MONTH(Serie_Encadeada[[#This Row],[Período]])&amp;YEAR(Serie_Encadeada[[#This Row],[Período]])</f>
        <v>112006</v>
      </c>
      <c r="C50" s="5">
        <v>108.3523</v>
      </c>
      <c r="D50" s="5">
        <v>101.953</v>
      </c>
      <c r="E50" s="5">
        <v>103.54040000000001</v>
      </c>
      <c r="F50" s="5">
        <v>107.5064</v>
      </c>
      <c r="G50" s="5">
        <v>105.42610000000001</v>
      </c>
      <c r="H50" s="5">
        <v>85.832499999999996</v>
      </c>
      <c r="J50" s="2">
        <v>39022</v>
      </c>
      <c r="K50" s="43">
        <v>1.7169172658190745E-2</v>
      </c>
      <c r="L50" s="44">
        <v>-8.702316109671919E-2</v>
      </c>
      <c r="M50" s="44">
        <v>7.2101119403709987E-2</v>
      </c>
      <c r="N50" s="45">
        <v>13.845186117856104</v>
      </c>
      <c r="O50" s="45">
        <v>13.930929993051292</v>
      </c>
      <c r="P50" s="11">
        <v>1.2670999999999992</v>
      </c>
      <c r="R50" s="2">
        <v>39022</v>
      </c>
      <c r="S50" s="43">
        <v>12.680235151951303</v>
      </c>
      <c r="T50" s="44">
        <v>4.17377656889572</v>
      </c>
      <c r="U50" s="44">
        <v>-1.5303909857954774</v>
      </c>
      <c r="V50" s="44"/>
      <c r="W50" s="44"/>
      <c r="X50" s="11">
        <v>2.2968999999999937</v>
      </c>
      <c r="Z50" s="2">
        <v>39022</v>
      </c>
      <c r="AA50" s="43">
        <v>5.6110406299840747</v>
      </c>
      <c r="AB50" s="44">
        <v>3.8921364448622571</v>
      </c>
      <c r="AC50" s="44">
        <v>-2.9487542225356402</v>
      </c>
      <c r="AD50" s="44"/>
      <c r="AE50" s="44"/>
      <c r="AF50" s="11">
        <v>-1.6266999999999996</v>
      </c>
      <c r="AH50" s="2">
        <v>39022</v>
      </c>
      <c r="AI50" s="63">
        <v>5.4194907240125714</v>
      </c>
      <c r="AJ50" s="64">
        <v>3.9566573248088845</v>
      </c>
      <c r="AK50" s="64">
        <v>-2.5512338577078406</v>
      </c>
      <c r="AL50" s="64"/>
      <c r="AM50" s="64"/>
      <c r="AN50" s="65">
        <v>-1.5363333333333316</v>
      </c>
    </row>
    <row r="51" spans="1:40" ht="12.75" customHeight="1" x14ac:dyDescent="0.3">
      <c r="A51" s="2">
        <v>39052</v>
      </c>
      <c r="B51" s="31" t="str">
        <f>MONTH(Serie_Encadeada[[#This Row],[Período]])&amp;YEAR(Serie_Encadeada[[#This Row],[Período]])</f>
        <v>122006</v>
      </c>
      <c r="C51" s="5">
        <v>99.758700000000005</v>
      </c>
      <c r="D51" s="5">
        <v>100.7664</v>
      </c>
      <c r="E51" s="5">
        <v>94.117800000000003</v>
      </c>
      <c r="F51" s="5">
        <v>139.57769999999999</v>
      </c>
      <c r="G51" s="5">
        <v>138.5222</v>
      </c>
      <c r="H51" s="5">
        <v>83.728200000000001</v>
      </c>
      <c r="J51" s="2">
        <v>39052</v>
      </c>
      <c r="K51" s="43">
        <v>-7.9311652821398297</v>
      </c>
      <c r="L51" s="44">
        <v>-1.1638696262003065</v>
      </c>
      <c r="M51" s="44">
        <v>-9.100409115668862</v>
      </c>
      <c r="N51" s="45">
        <v>29.831991397721431</v>
      </c>
      <c r="O51" s="45">
        <v>31.392700668999414</v>
      </c>
      <c r="P51" s="11">
        <v>-2.104299999999995</v>
      </c>
      <c r="R51" s="2">
        <v>39052</v>
      </c>
      <c r="S51" s="43">
        <v>4.2624194714905022</v>
      </c>
      <c r="T51" s="44">
        <v>3.544286107697308</v>
      </c>
      <c r="U51" s="44">
        <v>-4.0919809157738269</v>
      </c>
      <c r="V51" s="44"/>
      <c r="W51" s="44"/>
      <c r="X51" s="11">
        <v>1.7239000000000004</v>
      </c>
      <c r="Z51" s="2">
        <v>39052</v>
      </c>
      <c r="AA51" s="43">
        <v>5.4975141230014346</v>
      </c>
      <c r="AB51" s="44">
        <v>3.8628353582165955</v>
      </c>
      <c r="AC51" s="44">
        <v>-3.0394033813110912</v>
      </c>
      <c r="AD51" s="44"/>
      <c r="AE51" s="44"/>
      <c r="AF51" s="11">
        <v>-1.3474833333333436</v>
      </c>
      <c r="AH51" s="2">
        <v>39052</v>
      </c>
      <c r="AI51" s="63">
        <v>5.4975141230014346</v>
      </c>
      <c r="AJ51" s="64">
        <v>3.8628353582165955</v>
      </c>
      <c r="AK51" s="64">
        <v>-3.0394033813110912</v>
      </c>
      <c r="AL51" s="64"/>
      <c r="AM51" s="64"/>
      <c r="AN51" s="65">
        <v>-1.3474833333333436</v>
      </c>
    </row>
    <row r="52" spans="1:40" ht="12.75" customHeight="1" x14ac:dyDescent="0.3">
      <c r="A52" s="2">
        <v>39083</v>
      </c>
      <c r="B52" s="31" t="str">
        <f>MONTH(Serie_Encadeada[[#This Row],[Período]])&amp;YEAR(Serie_Encadeada[[#This Row],[Período]])</f>
        <v>12007</v>
      </c>
      <c r="C52" s="5">
        <v>95.017799999999994</v>
      </c>
      <c r="D52" s="5">
        <v>101.25839999999999</v>
      </c>
      <c r="E52" s="5">
        <v>96.660600000000002</v>
      </c>
      <c r="F52" s="5">
        <v>103.9529</v>
      </c>
      <c r="G52" s="5">
        <v>102.6442</v>
      </c>
      <c r="H52" s="5">
        <v>84.461399999999998</v>
      </c>
      <c r="J52" s="2">
        <v>39083</v>
      </c>
      <c r="K52" s="43">
        <v>-4.7523674626874755</v>
      </c>
      <c r="L52" s="44">
        <v>0.48825799075881465</v>
      </c>
      <c r="M52" s="44">
        <v>2.701720609704009</v>
      </c>
      <c r="N52" s="45">
        <v>-25.523274849779007</v>
      </c>
      <c r="O52" s="45">
        <v>-25.900541573841593</v>
      </c>
      <c r="P52" s="11">
        <v>0.73319999999999652</v>
      </c>
      <c r="R52" s="2">
        <v>39083</v>
      </c>
      <c r="S52" s="43">
        <v>7.8527030769719719</v>
      </c>
      <c r="T52" s="44">
        <v>4.0590451409227919</v>
      </c>
      <c r="U52" s="44">
        <v>1.7267979936813156</v>
      </c>
      <c r="V52" s="44">
        <v>8.2497662203505886</v>
      </c>
      <c r="W52" s="44">
        <v>4.0163841395691895</v>
      </c>
      <c r="X52" s="11">
        <v>4.2706000000000017</v>
      </c>
      <c r="Z52" s="2">
        <v>39083</v>
      </c>
      <c r="AA52" s="43">
        <v>7.8527030769719719</v>
      </c>
      <c r="AB52" s="44">
        <v>4.0590451409227919</v>
      </c>
      <c r="AC52" s="44">
        <v>1.7267979936813156</v>
      </c>
      <c r="AD52" s="44">
        <v>8.2497662203505886</v>
      </c>
      <c r="AE52" s="44">
        <v>4.0163841395691895</v>
      </c>
      <c r="AF52" s="11">
        <v>4.2706000000000017</v>
      </c>
      <c r="AH52" s="2">
        <v>39083</v>
      </c>
      <c r="AI52" s="63">
        <v>5.5128069409534408</v>
      </c>
      <c r="AJ52" s="64">
        <v>3.8058506817770539</v>
      </c>
      <c r="AK52" s="64">
        <v>-3.0517529059117168</v>
      </c>
      <c r="AL52" s="64"/>
      <c r="AM52" s="64"/>
      <c r="AN52" s="65">
        <v>-0.79885000000000161</v>
      </c>
    </row>
    <row r="53" spans="1:40" ht="12.75" customHeight="1" x14ac:dyDescent="0.3">
      <c r="A53" s="2">
        <v>39114</v>
      </c>
      <c r="B53" s="31" t="str">
        <f>MONTH(Serie_Encadeada[[#This Row],[Período]])&amp;YEAR(Serie_Encadeada[[#This Row],[Período]])</f>
        <v>22007</v>
      </c>
      <c r="C53" s="5">
        <v>92.772400000000005</v>
      </c>
      <c r="D53" s="5">
        <v>102.42449999999999</v>
      </c>
      <c r="E53" s="5">
        <v>93.808499999999995</v>
      </c>
      <c r="F53" s="5">
        <v>108.6465</v>
      </c>
      <c r="G53" s="5">
        <v>106.0599</v>
      </c>
      <c r="H53" s="5">
        <v>83.863900000000001</v>
      </c>
      <c r="J53" s="2">
        <v>39114</v>
      </c>
      <c r="K53" s="43">
        <v>-2.3631361702754532</v>
      </c>
      <c r="L53" s="44">
        <v>1.1516081628783392</v>
      </c>
      <c r="M53" s="44">
        <v>-2.9506334535477818</v>
      </c>
      <c r="N53" s="45">
        <v>4.5151217522551113</v>
      </c>
      <c r="O53" s="45">
        <v>3.3277087258705325</v>
      </c>
      <c r="P53" s="11">
        <v>-0.59749999999999659</v>
      </c>
      <c r="R53" s="2">
        <v>39114</v>
      </c>
      <c r="S53" s="43">
        <v>6.0759102888798733</v>
      </c>
      <c r="T53" s="44">
        <v>5.2964609730396583</v>
      </c>
      <c r="U53" s="44">
        <v>1.1535637225883055</v>
      </c>
      <c r="V53" s="44">
        <v>5.6950708418132105</v>
      </c>
      <c r="W53" s="44">
        <v>0.36337518772019006</v>
      </c>
      <c r="X53" s="11">
        <v>3.7676000000000016</v>
      </c>
      <c r="Z53" s="2">
        <v>39114</v>
      </c>
      <c r="AA53" s="43">
        <v>6.9675509133443585</v>
      </c>
      <c r="AB53" s="44">
        <v>4.6776382701094805</v>
      </c>
      <c r="AC53" s="44">
        <v>1.4436630032728208</v>
      </c>
      <c r="AD53" s="44">
        <v>6.9289770298204907</v>
      </c>
      <c r="AE53" s="44">
        <v>2.1273586821474382</v>
      </c>
      <c r="AF53" s="11">
        <v>4.0190999999999946</v>
      </c>
      <c r="AH53" s="2">
        <v>39114</v>
      </c>
      <c r="AI53" s="63">
        <v>5.6514603120721736</v>
      </c>
      <c r="AJ53" s="64">
        <v>3.863922880297026</v>
      </c>
      <c r="AK53" s="64">
        <v>-3.1692956160988937</v>
      </c>
      <c r="AL53" s="64"/>
      <c r="AM53" s="64"/>
      <c r="AN53" s="65">
        <v>-0.32989166666668268</v>
      </c>
    </row>
    <row r="54" spans="1:40" ht="12.75" customHeight="1" x14ac:dyDescent="0.3">
      <c r="A54" s="2">
        <v>39142</v>
      </c>
      <c r="B54" s="31" t="str">
        <f>MONTH(Serie_Encadeada[[#This Row],[Período]])&amp;YEAR(Serie_Encadeada[[#This Row],[Período]])</f>
        <v>32007</v>
      </c>
      <c r="C54" s="5">
        <v>109.08580000000001</v>
      </c>
      <c r="D54" s="5">
        <v>103.55800000000001</v>
      </c>
      <c r="E54" s="5">
        <v>104.9152</v>
      </c>
      <c r="F54" s="5">
        <v>101.0286</v>
      </c>
      <c r="G54" s="5">
        <v>97.534700000000001</v>
      </c>
      <c r="H54" s="5">
        <v>85.593500000000006</v>
      </c>
      <c r="J54" s="2">
        <v>39142</v>
      </c>
      <c r="K54" s="43">
        <v>17.584324648279015</v>
      </c>
      <c r="L54" s="44">
        <v>1.106668814590271</v>
      </c>
      <c r="M54" s="44">
        <v>11.839758657264538</v>
      </c>
      <c r="N54" s="45">
        <v>-7.0116386630034153</v>
      </c>
      <c r="O54" s="45">
        <v>-8.0380992250605541</v>
      </c>
      <c r="P54" s="11">
        <v>1.7296000000000049</v>
      </c>
      <c r="R54" s="2">
        <v>39142</v>
      </c>
      <c r="S54" s="43">
        <v>8.0988574316490531</v>
      </c>
      <c r="T54" s="44">
        <v>6.2298943014705879</v>
      </c>
      <c r="U54" s="44">
        <v>3.5800531153432229</v>
      </c>
      <c r="V54" s="44">
        <v>7.3910926767252603</v>
      </c>
      <c r="W54" s="44">
        <v>1.0473064674204773</v>
      </c>
      <c r="X54" s="11">
        <v>5.1866000000000128</v>
      </c>
      <c r="Z54" s="2">
        <v>39142</v>
      </c>
      <c r="AA54" s="43">
        <v>7.3804820829374211</v>
      </c>
      <c r="AB54" s="44">
        <v>5.1957452068180539</v>
      </c>
      <c r="AC54" s="44">
        <v>2.1923040330741426</v>
      </c>
      <c r="AD54" s="44">
        <v>7.0774029492820532</v>
      </c>
      <c r="AE54" s="44">
        <v>1.7808731373418969</v>
      </c>
      <c r="AF54" s="11">
        <v>4.4082666666666626</v>
      </c>
      <c r="AH54" s="2">
        <v>39142</v>
      </c>
      <c r="AI54" s="63">
        <v>5.9427072247970409</v>
      </c>
      <c r="AJ54" s="64">
        <v>4.0358504432974067</v>
      </c>
      <c r="AK54" s="64">
        <v>-2.9879527800058256</v>
      </c>
      <c r="AL54" s="64"/>
      <c r="AM54" s="64"/>
      <c r="AN54" s="65">
        <v>0.37776666666665903</v>
      </c>
    </row>
    <row r="55" spans="1:40" ht="12.75" customHeight="1" x14ac:dyDescent="0.3">
      <c r="A55" s="2">
        <v>39173</v>
      </c>
      <c r="B55" s="31" t="str">
        <f>MONTH(Serie_Encadeada[[#This Row],[Período]])&amp;YEAR(Serie_Encadeada[[#This Row],[Período]])</f>
        <v>42007</v>
      </c>
      <c r="C55" s="5">
        <v>103.6996</v>
      </c>
      <c r="D55" s="5">
        <v>105.8167</v>
      </c>
      <c r="E55" s="5">
        <v>101.8978</v>
      </c>
      <c r="F55" s="5">
        <v>100.18219999999999</v>
      </c>
      <c r="G55" s="5">
        <v>94.659800000000004</v>
      </c>
      <c r="H55" s="5">
        <v>84.920400000000001</v>
      </c>
      <c r="J55" s="2">
        <v>39173</v>
      </c>
      <c r="K55" s="43">
        <v>-4.9375812433882338</v>
      </c>
      <c r="L55" s="44">
        <v>2.1810965835570308</v>
      </c>
      <c r="M55" s="44">
        <v>-2.8760370279997511</v>
      </c>
      <c r="N55" s="45">
        <v>-0.83778256850040755</v>
      </c>
      <c r="O55" s="45">
        <v>-2.9475663533081011</v>
      </c>
      <c r="P55" s="11">
        <v>-0.67310000000000514</v>
      </c>
      <c r="R55" s="2">
        <v>39173</v>
      </c>
      <c r="S55" s="43">
        <v>13.075972735173316</v>
      </c>
      <c r="T55" s="44">
        <v>6.9540493609038503</v>
      </c>
      <c r="U55" s="44">
        <v>7.2769901153542165</v>
      </c>
      <c r="V55" s="44">
        <v>8.5187163052885744</v>
      </c>
      <c r="W55" s="44">
        <v>1.4525558788697219</v>
      </c>
      <c r="X55" s="11">
        <v>4.736699999999999</v>
      </c>
      <c r="Z55" s="2">
        <v>39173</v>
      </c>
      <c r="AA55" s="43">
        <v>8.7991438946816736</v>
      </c>
      <c r="AB55" s="44">
        <v>5.6406544715187197</v>
      </c>
      <c r="AC55" s="44">
        <v>3.4499360992747481</v>
      </c>
      <c r="AD55" s="44">
        <v>7.4228167395824007</v>
      </c>
      <c r="AE55" s="44">
        <v>1.7031596839047618</v>
      </c>
      <c r="AF55" s="11">
        <v>4.4903750000000002</v>
      </c>
      <c r="AH55" s="2">
        <v>39173</v>
      </c>
      <c r="AI55" s="63">
        <v>7.0637533932766914</v>
      </c>
      <c r="AJ55" s="64">
        <v>4.2569350927329648</v>
      </c>
      <c r="AK55" s="64">
        <v>-2.0430951557794748</v>
      </c>
      <c r="AL55" s="64"/>
      <c r="AM55" s="64"/>
      <c r="AN55" s="65">
        <v>1.0702666666666687</v>
      </c>
    </row>
    <row r="56" spans="1:40" ht="12.75" customHeight="1" x14ac:dyDescent="0.3">
      <c r="A56" s="2">
        <v>39203</v>
      </c>
      <c r="B56" s="31" t="str">
        <f>MONTH(Serie_Encadeada[[#This Row],[Período]])&amp;YEAR(Serie_Encadeada[[#This Row],[Período]])</f>
        <v>52007</v>
      </c>
      <c r="C56" s="5">
        <v>114.4828</v>
      </c>
      <c r="D56" s="5">
        <v>107.48009999999999</v>
      </c>
      <c r="E56" s="5">
        <v>108.2256</v>
      </c>
      <c r="F56" s="5">
        <v>100.63639999999999</v>
      </c>
      <c r="G56" s="5">
        <v>93.617699999999999</v>
      </c>
      <c r="H56" s="5">
        <v>86.690799999999996</v>
      </c>
      <c r="J56" s="2">
        <v>39203</v>
      </c>
      <c r="K56" s="43">
        <v>10.398497197674816</v>
      </c>
      <c r="L56" s="44">
        <v>1.5719635936482577</v>
      </c>
      <c r="M56" s="44">
        <v>6.209947614178124</v>
      </c>
      <c r="N56" s="45">
        <v>0.45337395265825686</v>
      </c>
      <c r="O56" s="45">
        <v>-1.1008897124228076</v>
      </c>
      <c r="P56" s="11">
        <v>1.7703999999999951</v>
      </c>
      <c r="R56" s="2">
        <v>39203</v>
      </c>
      <c r="S56" s="43">
        <v>12.08474684132975</v>
      </c>
      <c r="T56" s="44">
        <v>6.9337753417788379</v>
      </c>
      <c r="U56" s="44">
        <v>3.4001230571680852</v>
      </c>
      <c r="V56" s="44">
        <v>9.7543525962893192</v>
      </c>
      <c r="W56" s="44">
        <v>2.6119447973194361</v>
      </c>
      <c r="X56" s="11">
        <v>4.9419999999999931</v>
      </c>
      <c r="Z56" s="2">
        <v>39203</v>
      </c>
      <c r="AA56" s="43">
        <v>9.5126813000126589</v>
      </c>
      <c r="AB56" s="44">
        <v>5.9050882437793115</v>
      </c>
      <c r="AC56" s="44">
        <v>3.4392674442398103</v>
      </c>
      <c r="AD56" s="44">
        <v>7.8710872751954239</v>
      </c>
      <c r="AE56" s="44">
        <v>1.8739659721267938</v>
      </c>
      <c r="AF56" s="11">
        <v>4.5806999999999931</v>
      </c>
      <c r="AH56" s="2">
        <v>39203</v>
      </c>
      <c r="AI56" s="63">
        <v>7.7844703655851468</v>
      </c>
      <c r="AJ56" s="64">
        <v>4.4682179678397667</v>
      </c>
      <c r="AK56" s="64">
        <v>-1.5835361288815626</v>
      </c>
      <c r="AL56" s="64"/>
      <c r="AM56" s="64"/>
      <c r="AN56" s="65">
        <v>1.6303583333333336</v>
      </c>
    </row>
    <row r="57" spans="1:40" ht="12.75" customHeight="1" x14ac:dyDescent="0.3">
      <c r="A57" s="2">
        <v>39234</v>
      </c>
      <c r="B57" s="31" t="str">
        <f>MONTH(Serie_Encadeada[[#This Row],[Período]])&amp;YEAR(Serie_Encadeada[[#This Row],[Período]])</f>
        <v>62007</v>
      </c>
      <c r="C57" s="5">
        <v>110.4438</v>
      </c>
      <c r="D57" s="5">
        <v>109.30670000000001</v>
      </c>
      <c r="E57" s="5">
        <v>107.90900000000001</v>
      </c>
      <c r="F57" s="5">
        <v>105.8115</v>
      </c>
      <c r="G57" s="5">
        <v>96.787800000000004</v>
      </c>
      <c r="H57" s="5">
        <v>85.625399999999999</v>
      </c>
      <c r="J57" s="2">
        <v>39234</v>
      </c>
      <c r="K57" s="43">
        <v>-3.5280408934791967</v>
      </c>
      <c r="L57" s="44">
        <v>1.6994773916287884</v>
      </c>
      <c r="M57" s="44">
        <v>-0.29253707071154517</v>
      </c>
      <c r="N57" s="45">
        <v>5.142373932294876</v>
      </c>
      <c r="O57" s="45">
        <v>3.3862186317331071</v>
      </c>
      <c r="P57" s="11">
        <v>-1.0653999999999968</v>
      </c>
      <c r="R57" s="2">
        <v>39234</v>
      </c>
      <c r="S57" s="43">
        <v>9.518261174811661</v>
      </c>
      <c r="T57" s="44">
        <v>8.9125454978433059</v>
      </c>
      <c r="U57" s="44">
        <v>6.338172515599573</v>
      </c>
      <c r="V57" s="44">
        <v>11.691263166894847</v>
      </c>
      <c r="W57" s="44">
        <v>2.5308611241468357</v>
      </c>
      <c r="X57" s="11">
        <v>3.4963000000000051</v>
      </c>
      <c r="Z57" s="2">
        <v>39234</v>
      </c>
      <c r="AA57" s="43">
        <v>9.5136664871500987</v>
      </c>
      <c r="AB57" s="44">
        <v>6.4150506027198482</v>
      </c>
      <c r="AC57" s="44">
        <v>3.9377156555691926</v>
      </c>
      <c r="AD57" s="44">
        <v>8.5041854691483021</v>
      </c>
      <c r="AE57" s="44">
        <v>1.9809133342439746</v>
      </c>
      <c r="AF57" s="11">
        <v>4.399966666666657</v>
      </c>
      <c r="AH57" s="2">
        <v>39234</v>
      </c>
      <c r="AI57" s="63">
        <v>8.1931731325724222</v>
      </c>
      <c r="AJ57" s="64">
        <v>4.9115193271322779</v>
      </c>
      <c r="AK57" s="64">
        <v>-0.49108628924953401</v>
      </c>
      <c r="AL57" s="64"/>
      <c r="AM57" s="64"/>
      <c r="AN57" s="65">
        <v>2.0834499999999991</v>
      </c>
    </row>
    <row r="58" spans="1:40" ht="12.75" customHeight="1" x14ac:dyDescent="0.3">
      <c r="A58" s="2">
        <v>39264</v>
      </c>
      <c r="B58" s="31" t="str">
        <f>MONTH(Serie_Encadeada[[#This Row],[Período]])&amp;YEAR(Serie_Encadeada[[#This Row],[Período]])</f>
        <v>72007</v>
      </c>
      <c r="C58" s="5">
        <v>115.4569</v>
      </c>
      <c r="D58" s="5">
        <v>109.4062</v>
      </c>
      <c r="E58" s="5">
        <v>109.6155</v>
      </c>
      <c r="F58" s="5">
        <v>102.86360000000001</v>
      </c>
      <c r="G58" s="5">
        <v>94.002600000000001</v>
      </c>
      <c r="H58" s="5">
        <v>85.821299999999994</v>
      </c>
      <c r="J58" s="2">
        <v>39264</v>
      </c>
      <c r="K58" s="43">
        <v>4.5390506302753151</v>
      </c>
      <c r="L58" s="44">
        <v>9.1028271825964846E-2</v>
      </c>
      <c r="M58" s="44">
        <v>1.5814250896588711</v>
      </c>
      <c r="N58" s="45">
        <v>-2.7859920708051487</v>
      </c>
      <c r="O58" s="45">
        <v>-2.8776354044621359</v>
      </c>
      <c r="P58" s="11">
        <v>0.19589999999999463</v>
      </c>
      <c r="R58" s="2">
        <v>39264</v>
      </c>
      <c r="S58" s="43">
        <v>14.807548505652033</v>
      </c>
      <c r="T58" s="44">
        <v>8.979870745643046</v>
      </c>
      <c r="U58" s="44">
        <v>8.1472923589350899</v>
      </c>
      <c r="V58" s="44">
        <v>6.2873273898829094</v>
      </c>
      <c r="W58" s="44">
        <v>-2.4932006447718065</v>
      </c>
      <c r="X58" s="11">
        <v>3.6766999999999967</v>
      </c>
      <c r="Z58" s="2">
        <v>39264</v>
      </c>
      <c r="AA58" s="43">
        <v>10.306221614305295</v>
      </c>
      <c r="AB58" s="44">
        <v>6.7869960484870919</v>
      </c>
      <c r="AC58" s="44">
        <v>4.5547093219314272</v>
      </c>
      <c r="AD58" s="44">
        <v>8.1832138681003244</v>
      </c>
      <c r="AE58" s="44">
        <v>1.3430596875653567</v>
      </c>
      <c r="AF58" s="11">
        <v>4.2966428571428423</v>
      </c>
      <c r="AH58" s="2">
        <v>39264</v>
      </c>
      <c r="AI58" s="63">
        <v>8.9518582139612271</v>
      </c>
      <c r="AJ58" s="64">
        <v>5.4056836780945101</v>
      </c>
      <c r="AK58" s="64">
        <v>0.6955497733667978</v>
      </c>
      <c r="AL58" s="64"/>
      <c r="AM58" s="64"/>
      <c r="AN58" s="65">
        <v>2.4987666666666541</v>
      </c>
    </row>
    <row r="59" spans="1:40" ht="12.75" customHeight="1" x14ac:dyDescent="0.3">
      <c r="A59" s="2">
        <v>39295</v>
      </c>
      <c r="B59" s="31" t="str">
        <f>MONTH(Serie_Encadeada[[#This Row],[Período]])&amp;YEAR(Serie_Encadeada[[#This Row],[Período]])</f>
        <v>82007</v>
      </c>
      <c r="C59" s="5">
        <v>127.45650000000001</v>
      </c>
      <c r="D59" s="5">
        <v>110.053</v>
      </c>
      <c r="E59" s="5">
        <v>114.8749</v>
      </c>
      <c r="F59" s="5">
        <v>100.2471</v>
      </c>
      <c r="G59" s="5">
        <v>91.072699999999998</v>
      </c>
      <c r="H59" s="5">
        <v>87.913899999999998</v>
      </c>
      <c r="J59" s="2">
        <v>39295</v>
      </c>
      <c r="K59" s="43">
        <v>10.393142376072804</v>
      </c>
      <c r="L59" s="44">
        <v>0.59119135844220794</v>
      </c>
      <c r="M59" s="44">
        <v>4.7980440722343092</v>
      </c>
      <c r="N59" s="45">
        <v>-2.5436597591373449</v>
      </c>
      <c r="O59" s="45">
        <v>-3.1168286834619505</v>
      </c>
      <c r="P59" s="11">
        <v>2.0926000000000045</v>
      </c>
      <c r="R59" s="2">
        <v>39295</v>
      </c>
      <c r="S59" s="43">
        <v>18.70475456051679</v>
      </c>
      <c r="T59" s="44">
        <v>8.8508511993543291</v>
      </c>
      <c r="U59" s="44">
        <v>7.3385528648088947</v>
      </c>
      <c r="V59" s="44">
        <v>5.1833548427712559</v>
      </c>
      <c r="W59" s="44">
        <v>-3.3809818840733552</v>
      </c>
      <c r="X59" s="11">
        <v>4.0827000000000027</v>
      </c>
      <c r="Z59" s="2">
        <v>39295</v>
      </c>
      <c r="AA59" s="43">
        <v>11.463673750506839</v>
      </c>
      <c r="AB59" s="44">
        <v>7.0500064975914585</v>
      </c>
      <c r="AC59" s="44">
        <v>4.9277952864664609</v>
      </c>
      <c r="AD59" s="44">
        <v>7.8088571068683663</v>
      </c>
      <c r="AE59" s="44">
        <v>0.76512925248824637</v>
      </c>
      <c r="AF59" s="11">
        <v>4.2698999999999927</v>
      </c>
      <c r="AH59" s="2">
        <v>39295</v>
      </c>
      <c r="AI59" s="63">
        <v>10.098937917719203</v>
      </c>
      <c r="AJ59" s="64">
        <v>5.886339465316353</v>
      </c>
      <c r="AK59" s="64">
        <v>1.6957390102766603</v>
      </c>
      <c r="AL59" s="64"/>
      <c r="AM59" s="64"/>
      <c r="AN59" s="65">
        <v>3.1156416666666615</v>
      </c>
    </row>
    <row r="60" spans="1:40" ht="12.75" customHeight="1" x14ac:dyDescent="0.3">
      <c r="A60" s="2">
        <v>39326</v>
      </c>
      <c r="B60" s="31" t="str">
        <f>MONTH(Serie_Encadeada[[#This Row],[Período]])&amp;YEAR(Serie_Encadeada[[#This Row],[Período]])</f>
        <v>92007</v>
      </c>
      <c r="C60" s="5">
        <v>113.13890000000001</v>
      </c>
      <c r="D60" s="5">
        <v>110.4366</v>
      </c>
      <c r="E60" s="5">
        <v>108.7953</v>
      </c>
      <c r="F60" s="5">
        <v>97.795699999999997</v>
      </c>
      <c r="G60" s="5">
        <v>88.538799999999995</v>
      </c>
      <c r="H60" s="5">
        <v>87.696200000000005</v>
      </c>
      <c r="J60" s="2">
        <v>39326</v>
      </c>
      <c r="K60" s="43">
        <v>-11.233322741484349</v>
      </c>
      <c r="L60" s="44">
        <v>0.34855933050439453</v>
      </c>
      <c r="M60" s="44">
        <v>-5.292365869306523</v>
      </c>
      <c r="N60" s="45">
        <v>-2.4453575215642216</v>
      </c>
      <c r="O60" s="45">
        <v>-2.7822827257784195</v>
      </c>
      <c r="P60" s="11">
        <v>-0.21769999999999357</v>
      </c>
      <c r="R60" s="2">
        <v>39326</v>
      </c>
      <c r="S60" s="43">
        <v>9.2492972693203956</v>
      </c>
      <c r="T60" s="44">
        <v>8.4785619566818831</v>
      </c>
      <c r="U60" s="44">
        <v>8.449779004092953</v>
      </c>
      <c r="V60" s="44">
        <v>3.9847694956091524</v>
      </c>
      <c r="W60" s="44">
        <v>-4.161362672000978</v>
      </c>
      <c r="X60" s="11">
        <v>3.8094999999999999</v>
      </c>
      <c r="Z60" s="2">
        <v>39326</v>
      </c>
      <c r="AA60" s="43">
        <v>11.203867119267155</v>
      </c>
      <c r="AB60" s="44">
        <v>7.2124707557475309</v>
      </c>
      <c r="AC60" s="44">
        <v>5.3208651485830201</v>
      </c>
      <c r="AD60" s="44">
        <v>7.3895784027178149</v>
      </c>
      <c r="AE60" s="44">
        <v>0.23767267137454665</v>
      </c>
      <c r="AF60" s="11">
        <v>4.2187444444444395</v>
      </c>
      <c r="AH60" s="2">
        <v>39326</v>
      </c>
      <c r="AI60" s="63">
        <v>10.640559797253179</v>
      </c>
      <c r="AJ60" s="64">
        <v>6.325927412055008</v>
      </c>
      <c r="AK60" s="64">
        <v>3.0802908094688113</v>
      </c>
      <c r="AL60" s="64"/>
      <c r="AM60" s="64"/>
      <c r="AN60" s="65">
        <v>3.4801333333333417</v>
      </c>
    </row>
    <row r="61" spans="1:40" x14ac:dyDescent="0.3">
      <c r="A61" s="2">
        <v>39356</v>
      </c>
      <c r="B61" s="31" t="str">
        <f>MONTH(Serie_Encadeada[[#This Row],[Período]])&amp;YEAR(Serie_Encadeada[[#This Row],[Período]])</f>
        <v>102007</v>
      </c>
      <c r="C61" s="5">
        <v>124.5371</v>
      </c>
      <c r="D61" s="5">
        <v>110.49509999999999</v>
      </c>
      <c r="E61" s="5">
        <v>116.0103</v>
      </c>
      <c r="F61" s="5">
        <v>103.6185</v>
      </c>
      <c r="G61" s="5">
        <v>93.760999999999996</v>
      </c>
      <c r="H61" s="5">
        <v>87.877099999999999</v>
      </c>
      <c r="J61" s="2">
        <v>39356</v>
      </c>
      <c r="K61" s="43">
        <v>10.074519020425324</v>
      </c>
      <c r="L61" s="44">
        <v>5.2971569208029874E-2</v>
      </c>
      <c r="M61" s="44">
        <v>6.6317203040940225</v>
      </c>
      <c r="N61" s="45">
        <v>5.9540450142490942</v>
      </c>
      <c r="O61" s="45">
        <v>5.8982050807103787</v>
      </c>
      <c r="P61" s="11">
        <v>0.18089999999999407</v>
      </c>
      <c r="R61" s="2">
        <v>39356</v>
      </c>
      <c r="S61" s="43">
        <v>14.956933991915722</v>
      </c>
      <c r="T61" s="44">
        <v>8.2841541407540831</v>
      </c>
      <c r="U61" s="44">
        <v>12.124296144233167</v>
      </c>
      <c r="V61" s="44">
        <v>9.7280479836835045</v>
      </c>
      <c r="W61" s="44">
        <v>1.3247945914577233</v>
      </c>
      <c r="X61" s="11">
        <v>3.3117000000000019</v>
      </c>
      <c r="Z61" s="2">
        <v>39356</v>
      </c>
      <c r="AA61" s="43">
        <v>11.614144922294832</v>
      </c>
      <c r="AB61" s="44">
        <v>7.3221323688899513</v>
      </c>
      <c r="AC61" s="44">
        <v>6.0231440360125168</v>
      </c>
      <c r="AD61" s="44">
        <v>7.6214878560452686</v>
      </c>
      <c r="AE61" s="44">
        <v>0.34296539939974191</v>
      </c>
      <c r="AF61" s="11">
        <v>4.1280399999999986</v>
      </c>
      <c r="AH61" s="2">
        <v>39356</v>
      </c>
      <c r="AI61" s="63">
        <v>11.106126854167549</v>
      </c>
      <c r="AJ61" s="64">
        <v>6.7554000824050195</v>
      </c>
      <c r="AK61" s="64">
        <v>4.5410203999872865</v>
      </c>
      <c r="AL61" s="64"/>
      <c r="AM61" s="64"/>
      <c r="AN61" s="65">
        <v>3.775100000000009</v>
      </c>
    </row>
    <row r="62" spans="1:40" ht="12.75" customHeight="1" x14ac:dyDescent="0.3">
      <c r="A62" s="2">
        <v>39387</v>
      </c>
      <c r="B62" s="31" t="str">
        <f>MONTH(Serie_Encadeada[[#This Row],[Período]])&amp;YEAR(Serie_Encadeada[[#This Row],[Período]])</f>
        <v>112007</v>
      </c>
      <c r="C62" s="5">
        <v>124.4153</v>
      </c>
      <c r="D62" s="5">
        <v>110.66070000000001</v>
      </c>
      <c r="E62" s="5">
        <v>113.7255</v>
      </c>
      <c r="F62" s="5">
        <v>119.0967</v>
      </c>
      <c r="G62" s="5">
        <v>107.6071</v>
      </c>
      <c r="H62" s="5">
        <v>87.500399999999999</v>
      </c>
      <c r="J62" s="2">
        <v>39387</v>
      </c>
      <c r="K62" s="43">
        <v>-9.7802181036810112E-2</v>
      </c>
      <c r="L62" s="44">
        <v>0.14987089925255687</v>
      </c>
      <c r="M62" s="44">
        <v>-1.9694802961461215</v>
      </c>
      <c r="N62" s="45">
        <v>14.937680047481869</v>
      </c>
      <c r="O62" s="45">
        <v>14.76744062030056</v>
      </c>
      <c r="P62" s="11">
        <v>-0.37669999999999959</v>
      </c>
      <c r="R62" s="2">
        <v>39387</v>
      </c>
      <c r="S62" s="43">
        <v>14.824789136917262</v>
      </c>
      <c r="T62" s="44">
        <v>8.5408962953517822</v>
      </c>
      <c r="U62" s="44">
        <v>9.8368366357479697</v>
      </c>
      <c r="V62" s="44">
        <v>10.78103257108414</v>
      </c>
      <c r="W62" s="44">
        <v>2.0687476820256059</v>
      </c>
      <c r="X62" s="11">
        <v>1.667900000000003</v>
      </c>
      <c r="Z62" s="2">
        <v>39387</v>
      </c>
      <c r="AA62" s="43">
        <v>11.930587597268996</v>
      </c>
      <c r="AB62" s="44">
        <v>7.4351781756918944</v>
      </c>
      <c r="AC62" s="44">
        <v>6.38020900446132</v>
      </c>
      <c r="AD62" s="44">
        <v>7.9420180938907476</v>
      </c>
      <c r="AE62" s="44">
        <v>0.51447519420198129</v>
      </c>
      <c r="AF62" s="11">
        <v>3.9043909090909068</v>
      </c>
      <c r="AH62" s="2">
        <v>39387</v>
      </c>
      <c r="AI62" s="63">
        <v>11.316632924099061</v>
      </c>
      <c r="AJ62" s="64">
        <v>7.1187096835663652</v>
      </c>
      <c r="AK62" s="64">
        <v>5.5266711577547083</v>
      </c>
      <c r="AL62" s="64"/>
      <c r="AM62" s="64"/>
      <c r="AN62" s="65">
        <v>3.722683333333336</v>
      </c>
    </row>
    <row r="63" spans="1:40" ht="12.75" customHeight="1" x14ac:dyDescent="0.3">
      <c r="A63" s="2">
        <v>39417</v>
      </c>
      <c r="B63" s="31" t="str">
        <f>MONTH(Serie_Encadeada[[#This Row],[Período]])&amp;YEAR(Serie_Encadeada[[#This Row],[Período]])</f>
        <v>122007</v>
      </c>
      <c r="C63" s="5">
        <v>113.1956</v>
      </c>
      <c r="D63" s="5">
        <v>109.13549999999999</v>
      </c>
      <c r="E63" s="5">
        <v>103.3779</v>
      </c>
      <c r="F63" s="5">
        <v>154.82980000000001</v>
      </c>
      <c r="G63" s="5">
        <v>141.84780000000001</v>
      </c>
      <c r="H63" s="5">
        <v>86.234899999999996</v>
      </c>
      <c r="J63" s="2">
        <v>39417</v>
      </c>
      <c r="K63" s="43">
        <v>-9.0179423270289121</v>
      </c>
      <c r="L63" s="44">
        <v>-1.3782670812673445</v>
      </c>
      <c r="M63" s="44">
        <v>-9.0987509397628497</v>
      </c>
      <c r="N63" s="45">
        <v>30.003434184154564</v>
      </c>
      <c r="O63" s="45">
        <v>31.820112241664354</v>
      </c>
      <c r="P63" s="11">
        <v>-1.265500000000003</v>
      </c>
      <c r="R63" s="2">
        <v>39417</v>
      </c>
      <c r="S63" s="43">
        <v>13.469401666220584</v>
      </c>
      <c r="T63" s="44">
        <v>8.3054470537798206</v>
      </c>
      <c r="U63" s="44">
        <v>9.8388402618845685</v>
      </c>
      <c r="V63" s="44">
        <v>10.927318618948451</v>
      </c>
      <c r="W63" s="44">
        <v>2.4007704180268639</v>
      </c>
      <c r="X63" s="11">
        <v>2.506699999999995</v>
      </c>
      <c r="Z63" s="2">
        <v>39417</v>
      </c>
      <c r="AA63" s="43">
        <v>12.058607952301823</v>
      </c>
      <c r="AB63" s="44">
        <v>7.5082602246401038</v>
      </c>
      <c r="AC63" s="44">
        <v>6.6514749810103799</v>
      </c>
      <c r="AD63" s="44">
        <v>8.2894568431690416</v>
      </c>
      <c r="AE63" s="44">
        <v>0.73233786144973456</v>
      </c>
      <c r="AF63" s="11">
        <v>3.7879166666666748</v>
      </c>
      <c r="AH63" s="2">
        <v>39417</v>
      </c>
      <c r="AI63" s="63">
        <v>12.058607952301823</v>
      </c>
      <c r="AJ63" s="64">
        <v>7.5082602246401038</v>
      </c>
      <c r="AK63" s="64">
        <v>6.6514749810103799</v>
      </c>
      <c r="AL63" s="64"/>
      <c r="AM63" s="64"/>
      <c r="AN63" s="65">
        <v>3.7879166666666748</v>
      </c>
    </row>
    <row r="64" spans="1:40" ht="12.75" customHeight="1" x14ac:dyDescent="0.3">
      <c r="A64" s="2">
        <v>39448</v>
      </c>
      <c r="B64" s="31" t="str">
        <f>MONTH(Serie_Encadeada[[#This Row],[Período]])&amp;YEAR(Serie_Encadeada[[#This Row],[Período]])</f>
        <v>12008</v>
      </c>
      <c r="C64" s="5">
        <v>116.0009</v>
      </c>
      <c r="D64" s="5">
        <v>109.12649999999999</v>
      </c>
      <c r="E64" s="5">
        <v>108.1692</v>
      </c>
      <c r="F64" s="5">
        <v>120.36790000000001</v>
      </c>
      <c r="G64" s="5">
        <v>110.28489999999999</v>
      </c>
      <c r="H64" s="5">
        <v>85.857200000000006</v>
      </c>
      <c r="I64" s="8"/>
      <c r="J64" s="2">
        <v>39448</v>
      </c>
      <c r="K64" s="43">
        <v>2.4782765407842731</v>
      </c>
      <c r="L64" s="44">
        <v>-8.2466291903187713E-3</v>
      </c>
      <c r="M64" s="44">
        <v>4.6347430156735694</v>
      </c>
      <c r="N64" s="45">
        <v>-22.257924508072733</v>
      </c>
      <c r="O64" s="45">
        <v>-22.251243938926098</v>
      </c>
      <c r="P64" s="11">
        <v>-0.37769999999999015</v>
      </c>
      <c r="Q64" s="8"/>
      <c r="R64" s="2">
        <v>39448</v>
      </c>
      <c r="S64" s="46">
        <v>22.083335964419309</v>
      </c>
      <c r="T64" s="47">
        <v>7.7703183143324397</v>
      </c>
      <c r="U64" s="47">
        <v>11.906195492268827</v>
      </c>
      <c r="V64" s="47">
        <v>15.790805258920152</v>
      </c>
      <c r="W64" s="47">
        <v>7.4438692103401802</v>
      </c>
      <c r="X64" s="48">
        <v>1.3958000000000084</v>
      </c>
      <c r="Y64" s="8"/>
      <c r="Z64" s="2">
        <v>39448</v>
      </c>
      <c r="AA64" s="46">
        <v>22.083335964419309</v>
      </c>
      <c r="AB64" s="47">
        <v>7.7703183143324397</v>
      </c>
      <c r="AC64" s="47">
        <v>11.906195492268827</v>
      </c>
      <c r="AD64" s="47">
        <v>15.790805258920152</v>
      </c>
      <c r="AE64" s="47">
        <v>7.4438692103401802</v>
      </c>
      <c r="AF64" s="48">
        <v>1.3958000000000084</v>
      </c>
      <c r="AG64" s="8"/>
      <c r="AH64" s="2">
        <v>39448</v>
      </c>
      <c r="AI64" s="63">
        <v>13.155654886453041</v>
      </c>
      <c r="AJ64" s="64">
        <v>7.8090973495932401</v>
      </c>
      <c r="AK64" s="64">
        <v>7.4635874509097757</v>
      </c>
      <c r="AL64" s="64">
        <v>8.9385518823131207</v>
      </c>
      <c r="AM64" s="64">
        <v>1.0355233903165202</v>
      </c>
      <c r="AN64" s="65">
        <v>3.5483499999999992</v>
      </c>
    </row>
    <row r="65" spans="1:40" ht="12.75" customHeight="1" x14ac:dyDescent="0.3">
      <c r="A65" s="2">
        <v>39479</v>
      </c>
      <c r="B65" s="31" t="str">
        <f>MONTH(Serie_Encadeada[[#This Row],[Período]])&amp;YEAR(Serie_Encadeada[[#This Row],[Período]])</f>
        <v>22008</v>
      </c>
      <c r="C65" s="5">
        <v>117.9355</v>
      </c>
      <c r="D65" s="5">
        <v>109.9247</v>
      </c>
      <c r="E65" s="5">
        <v>106.6798</v>
      </c>
      <c r="F65" s="5">
        <v>124.3771</v>
      </c>
      <c r="G65" s="5">
        <v>113.1336</v>
      </c>
      <c r="H65" s="5">
        <v>84.6417</v>
      </c>
      <c r="J65" s="2">
        <v>39479</v>
      </c>
      <c r="K65" s="43">
        <v>1.6677456812835101</v>
      </c>
      <c r="L65" s="44">
        <v>0.73144469950012925</v>
      </c>
      <c r="M65" s="44">
        <v>-1.3769169042574072</v>
      </c>
      <c r="N65" s="45">
        <v>3.3307883580256803</v>
      </c>
      <c r="O65" s="45">
        <v>2.5830372063628007</v>
      </c>
      <c r="P65" s="11">
        <v>-1.2155000000000058</v>
      </c>
      <c r="R65" s="2">
        <v>39479</v>
      </c>
      <c r="S65" s="46">
        <v>27.123476378750574</v>
      </c>
      <c r="T65" s="47">
        <v>7.322662058394239</v>
      </c>
      <c r="U65" s="47">
        <v>13.720824871946578</v>
      </c>
      <c r="V65" s="47">
        <v>14.478699267808899</v>
      </c>
      <c r="W65" s="47">
        <v>6.6695329714623552</v>
      </c>
      <c r="X65" s="48">
        <v>0.77779999999999916</v>
      </c>
      <c r="Z65" s="2">
        <v>39479</v>
      </c>
      <c r="AA65" s="46">
        <v>24.573273791710108</v>
      </c>
      <c r="AB65" s="47">
        <v>7.5452087534103285</v>
      </c>
      <c r="AC65" s="47">
        <v>12.799923977170046</v>
      </c>
      <c r="AD65" s="47">
        <v>15.120268448546891</v>
      </c>
      <c r="AE65" s="47">
        <v>7.0503646071160144</v>
      </c>
      <c r="AF65" s="48">
        <v>1.0867999999999967</v>
      </c>
      <c r="AH65" s="2">
        <v>39479</v>
      </c>
      <c r="AI65" s="63">
        <v>14.736560120659849</v>
      </c>
      <c r="AJ65" s="64">
        <v>7.970041327867956</v>
      </c>
      <c r="AK65" s="64">
        <v>8.438191745618278</v>
      </c>
      <c r="AL65" s="64">
        <v>9.7095891097544307</v>
      </c>
      <c r="AM65" s="64">
        <v>1.5909552743370403</v>
      </c>
      <c r="AN65" s="65">
        <v>3.299199999999999</v>
      </c>
    </row>
    <row r="66" spans="1:40" ht="12.75" customHeight="1" x14ac:dyDescent="0.3">
      <c r="A66" s="2">
        <v>39508</v>
      </c>
      <c r="B66" s="31" t="str">
        <f>MONTH(Serie_Encadeada[[#This Row],[Período]])&amp;YEAR(Serie_Encadeada[[#This Row],[Período]])</f>
        <v>32008</v>
      </c>
      <c r="C66" s="5">
        <v>125.97410000000001</v>
      </c>
      <c r="D66" s="5">
        <v>110.8181</v>
      </c>
      <c r="E66" s="5">
        <v>113.9456</v>
      </c>
      <c r="F66" s="5">
        <v>103.9731</v>
      </c>
      <c r="G66" s="5">
        <v>93.799800000000005</v>
      </c>
      <c r="H66" s="5">
        <v>85.298599999999993</v>
      </c>
      <c r="J66" s="2">
        <v>39508</v>
      </c>
      <c r="K66" s="43">
        <v>6.8160986301834496</v>
      </c>
      <c r="L66" s="44">
        <v>0.81273817440484231</v>
      </c>
      <c r="M66" s="44">
        <v>6.8108489142274342</v>
      </c>
      <c r="N66" s="45">
        <v>-16.40494914256724</v>
      </c>
      <c r="O66" s="45">
        <v>-17.089352765226241</v>
      </c>
      <c r="P66" s="11">
        <v>0.65689999999999316</v>
      </c>
      <c r="R66" s="2">
        <v>39508</v>
      </c>
      <c r="S66" s="46">
        <v>15.481666724724942</v>
      </c>
      <c r="T66" s="47">
        <v>7.0106606925587531</v>
      </c>
      <c r="U66" s="47">
        <v>8.607332397974746</v>
      </c>
      <c r="V66" s="47">
        <v>2.914521234581104</v>
      </c>
      <c r="W66" s="47">
        <v>-3.8293038272532711</v>
      </c>
      <c r="X66" s="48">
        <v>-0.2949000000000126</v>
      </c>
      <c r="Z66" s="2">
        <v>39508</v>
      </c>
      <c r="AA66" s="46">
        <v>21.23260216386641</v>
      </c>
      <c r="AB66" s="47">
        <v>7.3650350588089015</v>
      </c>
      <c r="AC66" s="47">
        <v>11.310790722458847</v>
      </c>
      <c r="AD66" s="47">
        <v>11.188446184651884</v>
      </c>
      <c r="AE66" s="47">
        <v>3.5852739757339798</v>
      </c>
      <c r="AF66" s="48">
        <v>0.62623333333333164</v>
      </c>
      <c r="AH66" s="2">
        <v>39508</v>
      </c>
      <c r="AI66" s="63">
        <v>15.352471374200732</v>
      </c>
      <c r="AJ66" s="64">
        <v>8.0278848346584493</v>
      </c>
      <c r="AK66" s="64">
        <v>8.8608117494365004</v>
      </c>
      <c r="AL66" s="64">
        <v>9.3256764354080985</v>
      </c>
      <c r="AM66" s="64">
        <v>1.195682841608825</v>
      </c>
      <c r="AN66" s="65">
        <v>2.842408333333367</v>
      </c>
    </row>
    <row r="67" spans="1:40" ht="12.75" customHeight="1" x14ac:dyDescent="0.3">
      <c r="A67" s="2">
        <v>39539</v>
      </c>
      <c r="B67" s="31" t="str">
        <f>MONTH(Serie_Encadeada[[#This Row],[Período]])&amp;YEAR(Serie_Encadeada[[#This Row],[Período]])</f>
        <v>42008</v>
      </c>
      <c r="C67" s="5">
        <v>130.97909999999999</v>
      </c>
      <c r="D67" s="5">
        <v>112.27070000000001</v>
      </c>
      <c r="E67" s="5">
        <v>117.8638</v>
      </c>
      <c r="F67" s="5">
        <v>103.94159999999999</v>
      </c>
      <c r="G67" s="5">
        <v>92.566699999999997</v>
      </c>
      <c r="H67" s="5">
        <v>86.118099999999998</v>
      </c>
      <c r="J67" s="2">
        <v>39539</v>
      </c>
      <c r="K67" s="43">
        <v>3.9730389024410422</v>
      </c>
      <c r="L67" s="44">
        <v>1.3107967019828024</v>
      </c>
      <c r="M67" s="44">
        <v>3.4386584475398778</v>
      </c>
      <c r="N67" s="45">
        <v>-3.0296297792417749E-2</v>
      </c>
      <c r="O67" s="45">
        <v>-1.3146083467129006</v>
      </c>
      <c r="P67" s="11">
        <v>0.819500000000005</v>
      </c>
      <c r="R67" s="2">
        <v>39539</v>
      </c>
      <c r="S67" s="46">
        <v>26.306273119664862</v>
      </c>
      <c r="T67" s="47">
        <v>6.0992263035985887</v>
      </c>
      <c r="U67" s="47">
        <v>15.668640539835005</v>
      </c>
      <c r="V67" s="47">
        <v>3.7525628305227872</v>
      </c>
      <c r="W67" s="47">
        <v>-2.2111815152789323</v>
      </c>
      <c r="X67" s="48">
        <v>1.1976999999999975</v>
      </c>
      <c r="Z67" s="2">
        <v>39539</v>
      </c>
      <c r="AA67" s="46">
        <v>22.546056225092084</v>
      </c>
      <c r="AB67" s="47">
        <v>7.040761385337059</v>
      </c>
      <c r="AC67" s="47">
        <v>12.428523711488641</v>
      </c>
      <c r="AD67" s="47">
        <v>9.3882412758312821</v>
      </c>
      <c r="AE67" s="47">
        <v>2.2166203623559624</v>
      </c>
      <c r="AF67" s="48">
        <v>0.76909999999999457</v>
      </c>
      <c r="AH67" s="2">
        <v>39539</v>
      </c>
      <c r="AI67" s="63">
        <v>16.444370641252757</v>
      </c>
      <c r="AJ67" s="64">
        <v>7.947816688191601</v>
      </c>
      <c r="AK67" s="64">
        <v>9.5565834305517701</v>
      </c>
      <c r="AL67" s="64">
        <v>8.9316423218917684</v>
      </c>
      <c r="AM67" s="64">
        <v>0.9084174941238905</v>
      </c>
      <c r="AN67" s="65">
        <v>2.5474916666666871</v>
      </c>
    </row>
    <row r="68" spans="1:40" ht="12.75" customHeight="1" x14ac:dyDescent="0.3">
      <c r="A68" s="2">
        <v>39569</v>
      </c>
      <c r="B68" s="31" t="str">
        <f>MONTH(Serie_Encadeada[[#This Row],[Período]])&amp;YEAR(Serie_Encadeada[[#This Row],[Período]])</f>
        <v>52008</v>
      </c>
      <c r="C68" s="5">
        <v>134.4188</v>
      </c>
      <c r="D68" s="5">
        <v>113.5767</v>
      </c>
      <c r="E68" s="5">
        <v>117.25239999999999</v>
      </c>
      <c r="F68" s="5">
        <v>102.8535</v>
      </c>
      <c r="G68" s="5">
        <v>90.544600000000003</v>
      </c>
      <c r="H68" s="5">
        <v>86.370500000000007</v>
      </c>
      <c r="J68" s="2">
        <v>39569</v>
      </c>
      <c r="K68" s="43">
        <v>2.6261441710929581</v>
      </c>
      <c r="L68" s="44">
        <v>1.1632598710081947</v>
      </c>
      <c r="M68" s="44">
        <v>-0.51873433573328132</v>
      </c>
      <c r="N68" s="45">
        <v>-1.0468378397099884</v>
      </c>
      <c r="O68" s="45">
        <v>-2.1844788676705496</v>
      </c>
      <c r="P68" s="11">
        <v>0.25240000000000862</v>
      </c>
      <c r="R68" s="2">
        <v>39569</v>
      </c>
      <c r="S68" s="46">
        <v>17.413969609408582</v>
      </c>
      <c r="T68" s="47">
        <v>5.6723058501062145</v>
      </c>
      <c r="U68" s="47">
        <v>8.340725299744232</v>
      </c>
      <c r="V68" s="47">
        <v>2.203079601416587</v>
      </c>
      <c r="W68" s="47">
        <v>-3.2826057465628793</v>
      </c>
      <c r="X68" s="48">
        <v>-0.32029999999998893</v>
      </c>
      <c r="Z68" s="2">
        <v>39569</v>
      </c>
      <c r="AA68" s="46">
        <v>21.405339666336864</v>
      </c>
      <c r="AB68" s="47">
        <v>6.7582040647584174</v>
      </c>
      <c r="AC68" s="47">
        <v>11.553355171444469</v>
      </c>
      <c r="AD68" s="47">
        <v>7.9826749754007498</v>
      </c>
      <c r="AE68" s="47">
        <v>1.1755527573105213</v>
      </c>
      <c r="AF68" s="48">
        <v>0.55122000000000071</v>
      </c>
      <c r="AH68" s="2">
        <v>39569</v>
      </c>
      <c r="AI68" s="63">
        <v>16.891605943754474</v>
      </c>
      <c r="AJ68" s="64">
        <v>7.8317431287915333</v>
      </c>
      <c r="AK68" s="64">
        <v>9.9780063579557901</v>
      </c>
      <c r="AL68" s="64">
        <v>8.3231729699189287</v>
      </c>
      <c r="AM68" s="64">
        <v>0.45512944957306373</v>
      </c>
      <c r="AN68" s="65">
        <v>2.1089666666666744</v>
      </c>
    </row>
    <row r="69" spans="1:40" ht="12.75" customHeight="1" x14ac:dyDescent="0.3">
      <c r="A69" s="2">
        <v>39600</v>
      </c>
      <c r="B69" s="31" t="str">
        <f>MONTH(Serie_Encadeada[[#This Row],[Período]])&amp;YEAR(Serie_Encadeada[[#This Row],[Período]])</f>
        <v>62008</v>
      </c>
      <c r="C69" s="5">
        <v>136.702</v>
      </c>
      <c r="D69" s="5">
        <v>114.75449999999999</v>
      </c>
      <c r="E69" s="5">
        <v>118.634</v>
      </c>
      <c r="F69" s="5">
        <v>113.4404</v>
      </c>
      <c r="G69" s="5">
        <v>98.840800000000002</v>
      </c>
      <c r="H69" s="5">
        <v>86.463399999999993</v>
      </c>
      <c r="J69" s="2">
        <v>39600</v>
      </c>
      <c r="K69" s="43">
        <v>1.6985719259508294</v>
      </c>
      <c r="L69" s="44">
        <v>1.0370084709275675</v>
      </c>
      <c r="M69" s="44">
        <v>1.1783127680115768</v>
      </c>
      <c r="N69" s="45">
        <v>10.293183994710924</v>
      </c>
      <c r="O69" s="45">
        <v>9.1625563534434953</v>
      </c>
      <c r="P69" s="11">
        <v>9.2899999999985994E-2</v>
      </c>
      <c r="R69" s="2">
        <v>39600</v>
      </c>
      <c r="S69" s="46">
        <v>23.775168909436296</v>
      </c>
      <c r="T69" s="47">
        <v>4.9839579824475413</v>
      </c>
      <c r="U69" s="47">
        <v>9.9389300243723824</v>
      </c>
      <c r="V69" s="47">
        <v>7.2098968448609098</v>
      </c>
      <c r="W69" s="47">
        <v>2.1211351017380262</v>
      </c>
      <c r="X69" s="48">
        <v>0.83799999999999386</v>
      </c>
      <c r="Z69" s="2">
        <v>39600</v>
      </c>
      <c r="AA69" s="46">
        <v>21.823776159380412</v>
      </c>
      <c r="AB69" s="47">
        <v>6.4502915323213168</v>
      </c>
      <c r="AC69" s="47">
        <v>11.269354094859175</v>
      </c>
      <c r="AD69" s="47">
        <v>7.8508446725645218</v>
      </c>
      <c r="AE69" s="47">
        <v>1.330330704623883</v>
      </c>
      <c r="AF69" s="48">
        <v>0.59901666666667097</v>
      </c>
      <c r="AH69" s="2">
        <v>39600</v>
      </c>
      <c r="AI69" s="63">
        <v>18.091349005600964</v>
      </c>
      <c r="AJ69" s="64">
        <v>7.4926597831079738</v>
      </c>
      <c r="AK69" s="64">
        <v>10.27651201156274</v>
      </c>
      <c r="AL69" s="64">
        <v>7.9730864818421452</v>
      </c>
      <c r="AM69" s="64">
        <v>0.42647376421174821</v>
      </c>
      <c r="AN69" s="65">
        <v>1.8874416666666747</v>
      </c>
    </row>
    <row r="70" spans="1:40" ht="12.75" customHeight="1" x14ac:dyDescent="0.3">
      <c r="A70" s="2">
        <v>39630</v>
      </c>
      <c r="B70" s="31" t="str">
        <f>MONTH(Serie_Encadeada[[#This Row],[Período]])&amp;YEAR(Serie_Encadeada[[#This Row],[Período]])</f>
        <v>72008</v>
      </c>
      <c r="C70" s="5">
        <v>143.12739999999999</v>
      </c>
      <c r="D70" s="5">
        <v>114.8199</v>
      </c>
      <c r="E70" s="5">
        <v>121.18640000000001</v>
      </c>
      <c r="F70" s="5">
        <v>110.2989</v>
      </c>
      <c r="G70" s="5">
        <v>96.046199999999999</v>
      </c>
      <c r="H70" s="5">
        <v>87.585899999999995</v>
      </c>
      <c r="J70" s="2">
        <v>39630</v>
      </c>
      <c r="K70" s="43">
        <v>4.7002969963862977</v>
      </c>
      <c r="L70" s="44">
        <v>5.6991229102136304E-2</v>
      </c>
      <c r="M70" s="44">
        <v>2.1514911408196689</v>
      </c>
      <c r="N70" s="45">
        <v>-2.7692955948674314</v>
      </c>
      <c r="O70" s="45">
        <v>-2.827374930190774</v>
      </c>
      <c r="P70" s="11">
        <v>1.1225000000000023</v>
      </c>
      <c r="R70" s="2">
        <v>39630</v>
      </c>
      <c r="S70" s="46">
        <v>23.966086045961731</v>
      </c>
      <c r="T70" s="47">
        <v>4.9482570457615802</v>
      </c>
      <c r="U70" s="47">
        <v>10.555897660458612</v>
      </c>
      <c r="V70" s="47">
        <v>7.2283101116429886</v>
      </c>
      <c r="W70" s="47">
        <v>2.1739824217627999</v>
      </c>
      <c r="X70" s="48">
        <v>1.7646000000000015</v>
      </c>
      <c r="Z70" s="2">
        <v>39630</v>
      </c>
      <c r="AA70" s="46">
        <v>22.157592774014102</v>
      </c>
      <c r="AB70" s="47">
        <v>6.227996297872461</v>
      </c>
      <c r="AC70" s="47">
        <v>11.16119033149562</v>
      </c>
      <c r="AD70" s="47">
        <v>7.7622895288579921</v>
      </c>
      <c r="AE70" s="47">
        <v>1.4460532780432291</v>
      </c>
      <c r="AF70" s="48">
        <v>0.76552857142858954</v>
      </c>
      <c r="AH70" s="2">
        <v>39630</v>
      </c>
      <c r="AI70" s="63">
        <v>18.886497655827714</v>
      </c>
      <c r="AJ70" s="64">
        <v>7.14967393288366</v>
      </c>
      <c r="AK70" s="64">
        <v>10.476624404514883</v>
      </c>
      <c r="AL70" s="64">
        <v>8.0420943338599109</v>
      </c>
      <c r="AM70" s="64">
        <v>0.79533584363681686</v>
      </c>
      <c r="AN70" s="65">
        <v>1.728100000000012</v>
      </c>
    </row>
    <row r="71" spans="1:40" ht="12.75" customHeight="1" x14ac:dyDescent="0.3">
      <c r="A71" s="2">
        <v>39661</v>
      </c>
      <c r="B71" s="31" t="str">
        <f>MONTH(Serie_Encadeada[[#This Row],[Período]])&amp;YEAR(Serie_Encadeada[[#This Row],[Período]])</f>
        <v>82008</v>
      </c>
      <c r="C71" s="5">
        <v>137.7773</v>
      </c>
      <c r="D71" s="5">
        <v>115.60680000000001</v>
      </c>
      <c r="E71" s="5">
        <v>121.5431</v>
      </c>
      <c r="F71" s="5">
        <v>107.2015</v>
      </c>
      <c r="G71" s="5">
        <v>92.711699999999993</v>
      </c>
      <c r="H71" s="5">
        <v>87.591300000000004</v>
      </c>
      <c r="J71" s="2">
        <v>39661</v>
      </c>
      <c r="K71" s="43">
        <v>-3.7379984545237304</v>
      </c>
      <c r="L71" s="44">
        <v>0.68533416245790391</v>
      </c>
      <c r="M71" s="44">
        <v>0.29433995893927811</v>
      </c>
      <c r="N71" s="45">
        <v>-2.8081875703202908</v>
      </c>
      <c r="O71" s="45">
        <v>-3.471766712269726</v>
      </c>
      <c r="P71" s="11">
        <v>5.4000000000087311E-3</v>
      </c>
      <c r="R71" s="2">
        <v>39661</v>
      </c>
      <c r="S71" s="46">
        <v>8.097507777163182</v>
      </c>
      <c r="T71" s="47">
        <v>5.0464776062442729</v>
      </c>
      <c r="U71" s="47">
        <v>5.8047493403693924</v>
      </c>
      <c r="V71" s="47">
        <v>6.9372580353945326</v>
      </c>
      <c r="W71" s="47">
        <v>1.7996611498286488</v>
      </c>
      <c r="X71" s="48">
        <v>-0.32259999999999422</v>
      </c>
      <c r="Z71" s="2">
        <v>39661</v>
      </c>
      <c r="AA71" s="46">
        <v>20.094007984195574</v>
      </c>
      <c r="AB71" s="47">
        <v>6.074894772611346</v>
      </c>
      <c r="AC71" s="47">
        <v>10.426836101520088</v>
      </c>
      <c r="AD71" s="47">
        <v>7.6618399919938511</v>
      </c>
      <c r="AE71" s="47">
        <v>1.4875330283106287</v>
      </c>
      <c r="AF71" s="48">
        <v>0.62951250000001835</v>
      </c>
      <c r="AH71" s="2">
        <v>39661</v>
      </c>
      <c r="AI71" s="63">
        <v>17.83434695160884</v>
      </c>
      <c r="AJ71" s="64">
        <v>6.8284148563808014</v>
      </c>
      <c r="AK71" s="64">
        <v>10.314570617155123</v>
      </c>
      <c r="AL71" s="64">
        <v>8.1705374177547601</v>
      </c>
      <c r="AM71" s="64">
        <v>1.1978467466392668</v>
      </c>
      <c r="AN71" s="65">
        <v>1.3609916666666777</v>
      </c>
    </row>
    <row r="72" spans="1:40" ht="12.75" customHeight="1" x14ac:dyDescent="0.3">
      <c r="A72" s="2">
        <v>39692</v>
      </c>
      <c r="B72" s="31" t="str">
        <f>MONTH(Serie_Encadeada[[#This Row],[Período]])&amp;YEAR(Serie_Encadeada[[#This Row],[Período]])</f>
        <v>92008</v>
      </c>
      <c r="C72" s="5">
        <v>139.1841</v>
      </c>
      <c r="D72" s="5">
        <v>117.8674</v>
      </c>
      <c r="E72" s="5">
        <v>124.70740000000001</v>
      </c>
      <c r="F72" s="5">
        <v>107.7863</v>
      </c>
      <c r="G72" s="5">
        <v>91.430999999999997</v>
      </c>
      <c r="H72" s="5">
        <v>87.6096</v>
      </c>
      <c r="J72" s="2">
        <v>39692</v>
      </c>
      <c r="K72" s="43">
        <v>1.0210680569295552</v>
      </c>
      <c r="L72" s="44">
        <v>1.9554213073971396</v>
      </c>
      <c r="M72" s="44">
        <v>2.6034386156022116</v>
      </c>
      <c r="N72" s="45">
        <v>0.54551475492413948</v>
      </c>
      <c r="O72" s="45">
        <v>-1.3813790492462075</v>
      </c>
      <c r="P72" s="11">
        <v>1.829999999999643E-2</v>
      </c>
      <c r="R72" s="2">
        <v>39692</v>
      </c>
      <c r="S72" s="46">
        <v>23.020552612761829</v>
      </c>
      <c r="T72" s="47">
        <v>6.7285664354027608</v>
      </c>
      <c r="U72" s="47">
        <v>14.625723721521068</v>
      </c>
      <c r="V72" s="47">
        <v>10.2157865836637</v>
      </c>
      <c r="W72" s="47">
        <v>3.2665904665525201</v>
      </c>
      <c r="X72" s="48">
        <v>-8.6600000000004229E-2</v>
      </c>
      <c r="Z72" s="2">
        <v>39692</v>
      </c>
      <c r="AA72" s="46">
        <v>20.431336212100273</v>
      </c>
      <c r="AB72" s="47">
        <v>6.1501122908053611</v>
      </c>
      <c r="AC72" s="47">
        <v>10.909373420834259</v>
      </c>
      <c r="AD72" s="47">
        <v>7.9329804828561929</v>
      </c>
      <c r="AE72" s="47">
        <v>1.6696492223195085</v>
      </c>
      <c r="AF72" s="48">
        <v>0.54994444444446344</v>
      </c>
      <c r="AH72" s="2">
        <v>39692</v>
      </c>
      <c r="AI72" s="63">
        <v>18.971352216549924</v>
      </c>
      <c r="AJ72" s="64">
        <v>6.6868411533589454</v>
      </c>
      <c r="AK72" s="64">
        <v>10.840370102764314</v>
      </c>
      <c r="AL72" s="64">
        <v>8.6407117808959857</v>
      </c>
      <c r="AM72" s="64">
        <v>1.7624081739195161</v>
      </c>
      <c r="AN72" s="65">
        <v>1.0363166666666785</v>
      </c>
    </row>
    <row r="73" spans="1:40" x14ac:dyDescent="0.3">
      <c r="A73" s="2">
        <v>39722</v>
      </c>
      <c r="B73" s="31" t="str">
        <f>MONTH(Serie_Encadeada[[#This Row],[Período]])&amp;YEAR(Serie_Encadeada[[#This Row],[Período]])</f>
        <v>102008</v>
      </c>
      <c r="C73" s="5">
        <v>136.10640000000001</v>
      </c>
      <c r="D73" s="5">
        <v>117.81619999999999</v>
      </c>
      <c r="E73" s="5">
        <v>121.2929</v>
      </c>
      <c r="F73" s="5">
        <v>114.9158</v>
      </c>
      <c r="G73" s="5">
        <v>97.521699999999996</v>
      </c>
      <c r="H73" s="5">
        <v>87.4923</v>
      </c>
      <c r="J73" s="2">
        <v>39722</v>
      </c>
      <c r="K73" s="43">
        <v>-2.2112439567450544</v>
      </c>
      <c r="L73" s="44">
        <v>-4.3438643764101496E-2</v>
      </c>
      <c r="M73" s="44">
        <v>-2.7380091317756636</v>
      </c>
      <c r="N73" s="45">
        <v>6.6144769789852766</v>
      </c>
      <c r="O73" s="45">
        <v>6.6615261782108899</v>
      </c>
      <c r="P73" s="11">
        <v>-0.11730000000000018</v>
      </c>
      <c r="R73" s="2">
        <v>39722</v>
      </c>
      <c r="S73" s="46">
        <v>9.2898421434255436</v>
      </c>
      <c r="T73" s="47">
        <v>6.6257236746244867</v>
      </c>
      <c r="U73" s="47">
        <v>4.5535611924113653</v>
      </c>
      <c r="V73" s="47">
        <v>10.902782804228982</v>
      </c>
      <c r="W73" s="47">
        <v>4.0109427160546494</v>
      </c>
      <c r="X73" s="48">
        <v>-0.38479999999999848</v>
      </c>
      <c r="Z73" s="2">
        <v>39722</v>
      </c>
      <c r="AA73" s="46">
        <v>19.176892763673443</v>
      </c>
      <c r="AB73" s="47">
        <v>6.1992161910562986</v>
      </c>
      <c r="AC73" s="47">
        <v>10.215545556197824</v>
      </c>
      <c r="AD73" s="47">
        <v>8.2332649936620523</v>
      </c>
      <c r="AE73" s="47">
        <v>1.898633035951957</v>
      </c>
      <c r="AF73" s="48">
        <v>0.45647000000001015</v>
      </c>
      <c r="AH73" s="2">
        <v>39722</v>
      </c>
      <c r="AI73" s="63">
        <v>18.384828944943482</v>
      </c>
      <c r="AJ73" s="64">
        <v>6.5534932232859502</v>
      </c>
      <c r="AK73" s="64">
        <v>10.15630398956371</v>
      </c>
      <c r="AL73" s="64">
        <v>8.744270529523094</v>
      </c>
      <c r="AM73" s="64">
        <v>1.9713834915632631</v>
      </c>
      <c r="AN73" s="65">
        <v>0.72827499999999645</v>
      </c>
    </row>
    <row r="74" spans="1:40" x14ac:dyDescent="0.3">
      <c r="A74" s="2">
        <v>39753</v>
      </c>
      <c r="B74" s="31" t="str">
        <f>MONTH(Serie_Encadeada[[#This Row],[Período]])&amp;YEAR(Serie_Encadeada[[#This Row],[Período]])</f>
        <v>112008</v>
      </c>
      <c r="C74" s="5">
        <v>100.87430000000001</v>
      </c>
      <c r="D74" s="5">
        <v>116.34690000000001</v>
      </c>
      <c r="E74" s="5">
        <v>113.21299999999999</v>
      </c>
      <c r="F74" s="5">
        <v>132.01249999999999</v>
      </c>
      <c r="G74" s="5">
        <v>113.4455</v>
      </c>
      <c r="H74" s="5">
        <v>85.230999999999995</v>
      </c>
      <c r="J74" s="2">
        <v>39753</v>
      </c>
      <c r="K74" s="43">
        <v>-25.885704125595858</v>
      </c>
      <c r="L74" s="44">
        <v>-1.2471120270387179</v>
      </c>
      <c r="M74" s="44">
        <v>-6.6614781244409267</v>
      </c>
      <c r="N74" s="45">
        <v>14.877588634461043</v>
      </c>
      <c r="O74" s="45">
        <v>16.328468433179488</v>
      </c>
      <c r="P74" s="11">
        <v>-2.2613000000000056</v>
      </c>
      <c r="R74" s="2">
        <v>39753</v>
      </c>
      <c r="S74" s="46">
        <v>-18.921306302359916</v>
      </c>
      <c r="T74" s="47">
        <v>5.1384095708774655</v>
      </c>
      <c r="U74" s="47">
        <v>-0.45064651287530311</v>
      </c>
      <c r="V74" s="47">
        <v>10.84480090548268</v>
      </c>
      <c r="W74" s="47">
        <v>5.4256642916684799</v>
      </c>
      <c r="X74" s="48">
        <v>-2.2694000000000045</v>
      </c>
      <c r="Z74" s="2">
        <v>39753</v>
      </c>
      <c r="AA74" s="46">
        <v>15.3248226401656</v>
      </c>
      <c r="AB74" s="47">
        <v>6.0998089586212547</v>
      </c>
      <c r="AC74" s="47">
        <v>9.1844518479593642</v>
      </c>
      <c r="AD74" s="47">
        <v>8.505168856480255</v>
      </c>
      <c r="AE74" s="47">
        <v>2.2545727165396303</v>
      </c>
      <c r="AF74" s="48">
        <v>0.20866363636365293</v>
      </c>
      <c r="AH74" s="2">
        <v>39753</v>
      </c>
      <c r="AI74" s="63">
        <v>15.185681716493272</v>
      </c>
      <c r="AJ74" s="64">
        <v>6.2732198432286026</v>
      </c>
      <c r="AK74" s="64">
        <v>9.2329263723912867</v>
      </c>
      <c r="AL74" s="64">
        <v>8.7685808660263849</v>
      </c>
      <c r="AM74" s="64">
        <v>2.2713817175094664</v>
      </c>
      <c r="AN74" s="65">
        <v>0.40016666666669209</v>
      </c>
    </row>
    <row r="75" spans="1:40" ht="12.75" customHeight="1" x14ac:dyDescent="0.3">
      <c r="A75" s="2">
        <v>39783</v>
      </c>
      <c r="B75" s="31" t="str">
        <f>MONTH(Serie_Encadeada[[#This Row],[Período]])&amp;YEAR(Serie_Encadeada[[#This Row],[Período]])</f>
        <v>122008</v>
      </c>
      <c r="C75" s="5">
        <v>100.08759999999999</v>
      </c>
      <c r="D75" s="5">
        <v>112.4053</v>
      </c>
      <c r="E75" s="5">
        <v>95.869600000000005</v>
      </c>
      <c r="F75" s="5">
        <v>172.19569999999999</v>
      </c>
      <c r="G75" s="5">
        <v>153.16739999999999</v>
      </c>
      <c r="H75" s="5">
        <v>80.764899999999997</v>
      </c>
      <c r="J75" s="2">
        <v>39783</v>
      </c>
      <c r="K75" s="43">
        <v>-0.77988149607978474</v>
      </c>
      <c r="L75" s="44">
        <v>-3.387799760887491</v>
      </c>
      <c r="M75" s="44">
        <v>-15.319265455380556</v>
      </c>
      <c r="N75" s="45">
        <v>30.438935706845946</v>
      </c>
      <c r="O75" s="45">
        <v>35.014081651541922</v>
      </c>
      <c r="P75" s="11">
        <v>-4.4660999999999973</v>
      </c>
      <c r="R75" s="2">
        <v>39783</v>
      </c>
      <c r="S75" s="46">
        <v>-11.579955404627039</v>
      </c>
      <c r="T75" s="47">
        <v>2.9960920140559248</v>
      </c>
      <c r="U75" s="47">
        <v>-7.2629643279656406</v>
      </c>
      <c r="V75" s="47">
        <v>11.216122477714226</v>
      </c>
      <c r="W75" s="47">
        <v>7.9801026170303517</v>
      </c>
      <c r="X75" s="48">
        <v>-5.4699999999999989</v>
      </c>
      <c r="Z75" s="2">
        <v>39783</v>
      </c>
      <c r="AA75" s="46">
        <v>13.058322061617057</v>
      </c>
      <c r="AB75" s="47">
        <v>5.8372373077711552</v>
      </c>
      <c r="AC75" s="47">
        <v>7.8559021096859087</v>
      </c>
      <c r="AD75" s="47">
        <v>8.8283638488822778</v>
      </c>
      <c r="AE75" s="47">
        <v>2.926810856510047</v>
      </c>
      <c r="AF75" s="48">
        <v>-0.26455833333334056</v>
      </c>
      <c r="AH75" s="2">
        <v>39783</v>
      </c>
      <c r="AI75" s="63">
        <v>13.058322061617057</v>
      </c>
      <c r="AJ75" s="64">
        <v>5.8372373077711552</v>
      </c>
      <c r="AK75" s="64">
        <v>7.8559021096859087</v>
      </c>
      <c r="AL75" s="64">
        <v>8.8283638488822778</v>
      </c>
      <c r="AM75" s="64">
        <v>2.926810856510047</v>
      </c>
      <c r="AN75" s="65">
        <v>-0.26455833333334056</v>
      </c>
    </row>
    <row r="76" spans="1:40" ht="12.75" customHeight="1" x14ac:dyDescent="0.3">
      <c r="A76" s="2">
        <v>39814</v>
      </c>
      <c r="B76" s="31" t="str">
        <f>MONTH(Serie_Encadeada[[#This Row],[Período]])&amp;YEAR(Serie_Encadeada[[#This Row],[Período]])</f>
        <v>12009</v>
      </c>
      <c r="C76" s="5">
        <v>91.298500000000004</v>
      </c>
      <c r="D76" s="5">
        <v>109.28489999999999</v>
      </c>
      <c r="E76" s="5">
        <v>97.916200000000003</v>
      </c>
      <c r="F76" s="5">
        <v>117.02079999999999</v>
      </c>
      <c r="G76" s="5">
        <v>107.0592</v>
      </c>
      <c r="H76" s="5">
        <v>76.816999999999993</v>
      </c>
      <c r="I76" s="9"/>
      <c r="J76" s="2">
        <v>39814</v>
      </c>
      <c r="K76" s="43">
        <v>-8.7814074870413421</v>
      </c>
      <c r="L76" s="44">
        <v>-2.7760256856215886</v>
      </c>
      <c r="M76" s="44">
        <v>2.1347747356826332</v>
      </c>
      <c r="N76" s="45">
        <v>-32.041973173546147</v>
      </c>
      <c r="O76" s="45">
        <v>-30.103142052421067</v>
      </c>
      <c r="P76" s="11">
        <v>-3.9479000000000042</v>
      </c>
      <c r="Q76" s="9"/>
      <c r="R76" s="2">
        <v>39814</v>
      </c>
      <c r="S76" s="46">
        <v>-21.295007193909701</v>
      </c>
      <c r="T76" s="49">
        <v>0.14515264394991165</v>
      </c>
      <c r="U76" s="49">
        <v>-9.4786686043716699</v>
      </c>
      <c r="V76" s="49">
        <v>-2.7807247613358808</v>
      </c>
      <c r="W76" s="49">
        <v>-2.9248791085633568</v>
      </c>
      <c r="X76" s="50">
        <v>-9.0402000000000129</v>
      </c>
      <c r="Y76" s="9"/>
      <c r="Z76" s="2">
        <v>39814</v>
      </c>
      <c r="AA76" s="46">
        <v>-21.295007193909701</v>
      </c>
      <c r="AB76" s="49">
        <v>0.14515264394991165</v>
      </c>
      <c r="AC76" s="49">
        <v>-9.4786686043716699</v>
      </c>
      <c r="AD76" s="49">
        <v>-2.7807247613358808</v>
      </c>
      <c r="AE76" s="49">
        <v>-2.9248791085633568</v>
      </c>
      <c r="AF76" s="50">
        <v>-9.0402000000000129</v>
      </c>
      <c r="AG76" s="9"/>
      <c r="AH76" s="2">
        <v>39814</v>
      </c>
      <c r="AI76" s="63">
        <v>9.509846077367536</v>
      </c>
      <c r="AJ76" s="64">
        <v>5.2078373396524462</v>
      </c>
      <c r="AK76" s="64">
        <v>6.1006732079080992</v>
      </c>
      <c r="AL76" s="64">
        <v>7.2154917652283013</v>
      </c>
      <c r="AM76" s="64">
        <v>2.014632973146</v>
      </c>
      <c r="AN76" s="65">
        <v>-1.1342249999999865</v>
      </c>
    </row>
    <row r="77" spans="1:40" ht="12.75" customHeight="1" x14ac:dyDescent="0.3">
      <c r="A77" s="2">
        <v>39845</v>
      </c>
      <c r="B77" s="31" t="str">
        <f>MONTH(Serie_Encadeada[[#This Row],[Período]])&amp;YEAR(Serie_Encadeada[[#This Row],[Período]])</f>
        <v>22009</v>
      </c>
      <c r="C77" s="5">
        <v>94.698300000000003</v>
      </c>
      <c r="D77" s="5">
        <v>107.8199</v>
      </c>
      <c r="E77" s="5">
        <v>95.741699999999994</v>
      </c>
      <c r="F77" s="5">
        <v>121.8676</v>
      </c>
      <c r="G77" s="5">
        <v>113.0115</v>
      </c>
      <c r="H77" s="5">
        <v>77.526499999999999</v>
      </c>
      <c r="J77" s="2">
        <v>39845</v>
      </c>
      <c r="K77" s="43">
        <v>3.7238289785702929</v>
      </c>
      <c r="L77" s="44">
        <v>-1.3405328641010692</v>
      </c>
      <c r="M77" s="44">
        <v>-2.2207765415733136</v>
      </c>
      <c r="N77" s="45">
        <v>4.1418277776258599</v>
      </c>
      <c r="O77" s="45">
        <v>5.5598211083213718</v>
      </c>
      <c r="P77" s="11">
        <v>0.70950000000000557</v>
      </c>
      <c r="R77" s="2">
        <v>39845</v>
      </c>
      <c r="S77" s="46">
        <v>-19.70331240381395</v>
      </c>
      <c r="T77" s="49">
        <v>-1.9147652893298752</v>
      </c>
      <c r="U77" s="49">
        <v>-10.253206323971366</v>
      </c>
      <c r="V77" s="49">
        <v>-2.0176543752829121</v>
      </c>
      <c r="W77" s="49">
        <v>-0.10792549693460052</v>
      </c>
      <c r="X77" s="48">
        <v>-7.1152000000000015</v>
      </c>
      <c r="Z77" s="2">
        <v>39845</v>
      </c>
      <c r="AA77" s="46">
        <v>-20.492578324707051</v>
      </c>
      <c r="AB77" s="49">
        <v>-0.88855938702914339</v>
      </c>
      <c r="AC77" s="49">
        <v>-9.8632527961498564</v>
      </c>
      <c r="AD77" s="49">
        <v>-2.3929395901857093</v>
      </c>
      <c r="AE77" s="49">
        <v>-1.4984435040070569</v>
      </c>
      <c r="AF77" s="48">
        <v>-8.077699999999993</v>
      </c>
      <c r="AH77" s="2">
        <v>39845</v>
      </c>
      <c r="AI77" s="63">
        <v>5.8552560433376568</v>
      </c>
      <c r="AJ77" s="64">
        <v>4.4421256997281384</v>
      </c>
      <c r="AK77" s="64">
        <v>4.2148649436127705</v>
      </c>
      <c r="AL77" s="64">
        <v>5.759650318054903</v>
      </c>
      <c r="AM77" s="64">
        <v>1.4145333620640743</v>
      </c>
      <c r="AN77" s="65">
        <v>-1.7919750000000079</v>
      </c>
    </row>
    <row r="78" spans="1:40" ht="12.75" customHeight="1" x14ac:dyDescent="0.3">
      <c r="A78" s="2">
        <v>39873</v>
      </c>
      <c r="B78" s="31" t="str">
        <f>MONTH(Serie_Encadeada[[#This Row],[Período]])&amp;YEAR(Serie_Encadeada[[#This Row],[Período]])</f>
        <v>32009</v>
      </c>
      <c r="C78" s="5">
        <v>122.2385</v>
      </c>
      <c r="D78" s="5">
        <v>108.00239999999999</v>
      </c>
      <c r="E78" s="5">
        <v>102.87430000000001</v>
      </c>
      <c r="F78" s="5">
        <v>111.39700000000001</v>
      </c>
      <c r="G78" s="5">
        <v>103.11839999999999</v>
      </c>
      <c r="H78" s="5">
        <v>79.667000000000002</v>
      </c>
      <c r="J78" s="2">
        <v>39873</v>
      </c>
      <c r="K78" s="43">
        <v>29.082042655464775</v>
      </c>
      <c r="L78" s="44">
        <v>0.16926374444790834</v>
      </c>
      <c r="M78" s="44">
        <v>7.449836382683837</v>
      </c>
      <c r="N78" s="45">
        <v>-8.591783213914109</v>
      </c>
      <c r="O78" s="45">
        <v>-8.7540648518071205</v>
      </c>
      <c r="P78" s="11">
        <v>2.140500000000003</v>
      </c>
      <c r="R78" s="2">
        <v>39873</v>
      </c>
      <c r="S78" s="46">
        <v>-2.9653714533384283</v>
      </c>
      <c r="T78" s="49">
        <v>-2.5408304239109016</v>
      </c>
      <c r="U78" s="49">
        <v>-9.7163032183778864</v>
      </c>
      <c r="V78" s="49">
        <v>7.1402122279705065</v>
      </c>
      <c r="W78" s="49">
        <v>9.9345627602617377</v>
      </c>
      <c r="X78" s="48">
        <v>-5.6315999999999917</v>
      </c>
      <c r="Z78" s="2">
        <v>39873</v>
      </c>
      <c r="AA78" s="46">
        <v>-14.35779172877702</v>
      </c>
      <c r="AB78" s="49">
        <v>-1.4436323719727708</v>
      </c>
      <c r="AC78" s="49">
        <v>-9.8123266014709536</v>
      </c>
      <c r="AD78" s="49">
        <v>0.44944612854910282</v>
      </c>
      <c r="AE78" s="49">
        <v>1.8822369327368558</v>
      </c>
      <c r="AF78" s="48">
        <v>-7.2623333333333306</v>
      </c>
      <c r="AH78" s="2">
        <v>39873</v>
      </c>
      <c r="AI78" s="63">
        <v>4.3188812123374891</v>
      </c>
      <c r="AJ78" s="64">
        <v>3.6499705673952647</v>
      </c>
      <c r="AK78" s="64">
        <v>2.6551705022073753</v>
      </c>
      <c r="AL78" s="64">
        <v>6.0827728543328456</v>
      </c>
      <c r="AM78" s="64">
        <v>2.4896039220627255</v>
      </c>
      <c r="AN78" s="65">
        <v>-2.2367000000000132</v>
      </c>
    </row>
    <row r="79" spans="1:40" ht="12.75" customHeight="1" x14ac:dyDescent="0.3">
      <c r="A79" s="2">
        <v>39904</v>
      </c>
      <c r="B79" s="31" t="str">
        <f>MONTH(Serie_Encadeada[[#This Row],[Período]])&amp;YEAR(Serie_Encadeada[[#This Row],[Período]])</f>
        <v>42009</v>
      </c>
      <c r="C79" s="5">
        <v>108.8339</v>
      </c>
      <c r="D79" s="5">
        <v>108.8459</v>
      </c>
      <c r="E79" s="5">
        <v>100.152</v>
      </c>
      <c r="F79" s="5">
        <v>105.40860000000001</v>
      </c>
      <c r="G79" s="5">
        <v>96.824399999999997</v>
      </c>
      <c r="H79" s="5">
        <v>81.084800000000001</v>
      </c>
      <c r="J79" s="2">
        <v>39904</v>
      </c>
      <c r="K79" s="43">
        <v>-10.965939536234494</v>
      </c>
      <c r="L79" s="44">
        <v>0.7810011629371254</v>
      </c>
      <c r="M79" s="44">
        <v>-2.6462391481643173</v>
      </c>
      <c r="N79" s="45">
        <v>-5.3757282512096358</v>
      </c>
      <c r="O79" s="45">
        <v>-6.1036633617278753</v>
      </c>
      <c r="P79" s="11">
        <v>1.4177999999999997</v>
      </c>
      <c r="R79" s="2">
        <v>39904</v>
      </c>
      <c r="S79" s="46">
        <v>-16.907430269409389</v>
      </c>
      <c r="T79" s="49">
        <v>-3.0504842314156808</v>
      </c>
      <c r="U79" s="49">
        <v>-15.027345122081586</v>
      </c>
      <c r="V79" s="49">
        <v>1.4113694613129035</v>
      </c>
      <c r="W79" s="49">
        <v>4.5996022327683717</v>
      </c>
      <c r="X79" s="48">
        <v>-5.033299999999997</v>
      </c>
      <c r="Z79" s="2">
        <v>39904</v>
      </c>
      <c r="AA79" s="46">
        <v>-15.038085956597971</v>
      </c>
      <c r="AB79" s="49">
        <v>-1.8516533224770262</v>
      </c>
      <c r="AC79" s="49">
        <v>-11.188460801364096</v>
      </c>
      <c r="AD79" s="49">
        <v>0.67032695864022651</v>
      </c>
      <c r="AE79" s="49">
        <v>2.4960650097002217</v>
      </c>
      <c r="AF79" s="48">
        <v>-6.7050749999999937</v>
      </c>
      <c r="AH79" s="2">
        <v>39904</v>
      </c>
      <c r="AI79" s="63">
        <v>0.79013037855561652</v>
      </c>
      <c r="AJ79" s="64">
        <v>2.883215770829203</v>
      </c>
      <c r="AK79" s="64">
        <v>8.9573187448250824E-2</v>
      </c>
      <c r="AL79" s="64">
        <v>5.8942895229294754</v>
      </c>
      <c r="AM79" s="64">
        <v>3.0157174838057386</v>
      </c>
      <c r="AN79" s="65">
        <v>-2.7559499999999986</v>
      </c>
    </row>
    <row r="80" spans="1:40" ht="12.75" customHeight="1" x14ac:dyDescent="0.3">
      <c r="A80" s="2">
        <v>39934</v>
      </c>
      <c r="B80" s="31" t="str">
        <f>MONTH(Serie_Encadeada[[#This Row],[Período]])&amp;YEAR(Serie_Encadeada[[#This Row],[Período]])</f>
        <v>52009</v>
      </c>
      <c r="C80" s="5">
        <v>113.03879999999999</v>
      </c>
      <c r="D80" s="5">
        <v>109.7016</v>
      </c>
      <c r="E80" s="5">
        <v>102.5209</v>
      </c>
      <c r="F80" s="5">
        <v>105.66079999999999</v>
      </c>
      <c r="G80" s="5">
        <v>96.299199999999999</v>
      </c>
      <c r="H80" s="5">
        <v>82.294700000000006</v>
      </c>
      <c r="J80" s="2">
        <v>39934</v>
      </c>
      <c r="K80" s="43">
        <v>3.8635939720987622</v>
      </c>
      <c r="L80" s="44">
        <v>0.7861573104728784</v>
      </c>
      <c r="M80" s="44">
        <v>2.3653047368000601</v>
      </c>
      <c r="N80" s="45">
        <v>0.23925941526591546</v>
      </c>
      <c r="O80" s="45">
        <v>-0.54242525644362183</v>
      </c>
      <c r="P80" s="11">
        <v>1.2099000000000046</v>
      </c>
      <c r="R80" s="2">
        <v>39934</v>
      </c>
      <c r="S80" s="46">
        <v>-15.905513216901214</v>
      </c>
      <c r="T80" s="49">
        <v>-3.4118793731460793</v>
      </c>
      <c r="U80" s="49">
        <v>-12.563921932514813</v>
      </c>
      <c r="V80" s="49">
        <v>2.7294161112650497</v>
      </c>
      <c r="W80" s="49">
        <v>6.3555419097328789</v>
      </c>
      <c r="X80" s="48">
        <v>-4.075800000000001</v>
      </c>
      <c r="Z80" s="2">
        <v>39934</v>
      </c>
      <c r="AA80" s="46">
        <v>-15.22455159725984</v>
      </c>
      <c r="AB80" s="49">
        <v>-2.1705304159475323</v>
      </c>
      <c r="AC80" s="49">
        <v>-11.474456598454939</v>
      </c>
      <c r="AD80" s="49">
        <v>1.0515681715573943</v>
      </c>
      <c r="AE80" s="49">
        <v>3.1945141762550313</v>
      </c>
      <c r="AF80" s="48">
        <v>-6.1792200000000008</v>
      </c>
      <c r="AH80" s="2">
        <v>39934</v>
      </c>
      <c r="AI80" s="63">
        <v>-2.0623369745572706</v>
      </c>
      <c r="AJ80" s="64">
        <v>2.1174900138506372</v>
      </c>
      <c r="AK80" s="64">
        <v>-1.6863978636683947</v>
      </c>
      <c r="AL80" s="64">
        <v>5.9285876199762129</v>
      </c>
      <c r="AM80" s="64">
        <v>3.7505414155506114</v>
      </c>
      <c r="AN80" s="65">
        <v>-3.0689083333333258</v>
      </c>
    </row>
    <row r="81" spans="1:40" ht="12.75" customHeight="1" x14ac:dyDescent="0.3">
      <c r="A81" s="2">
        <v>39965</v>
      </c>
      <c r="B81" s="31" t="str">
        <f>MONTH(Serie_Encadeada[[#This Row],[Período]])&amp;YEAR(Serie_Encadeada[[#This Row],[Período]])</f>
        <v>62009</v>
      </c>
      <c r="C81" s="5">
        <v>116.8621</v>
      </c>
      <c r="D81" s="5">
        <v>109.9134</v>
      </c>
      <c r="E81" s="5">
        <v>102.7912</v>
      </c>
      <c r="F81" s="5">
        <v>111.127</v>
      </c>
      <c r="G81" s="5">
        <v>101.0864</v>
      </c>
      <c r="H81" s="5">
        <v>82.205600000000004</v>
      </c>
      <c r="J81" s="2">
        <v>39965</v>
      </c>
      <c r="K81" s="43">
        <v>3.3822899747697281</v>
      </c>
      <c r="L81" s="44">
        <v>0.1930691986260881</v>
      </c>
      <c r="M81" s="44">
        <v>0.26365355746975105</v>
      </c>
      <c r="N81" s="45">
        <v>5.1733471637542028</v>
      </c>
      <c r="O81" s="45">
        <v>4.9711731769318943</v>
      </c>
      <c r="P81" s="11">
        <v>-8.9100000000001955E-2</v>
      </c>
      <c r="R81" s="2">
        <v>39965</v>
      </c>
      <c r="S81" s="46">
        <v>-14.513247794472649</v>
      </c>
      <c r="T81" s="49">
        <v>-4.2186580918395338</v>
      </c>
      <c r="U81" s="49">
        <v>-13.354350354872969</v>
      </c>
      <c r="V81" s="49">
        <v>-2.0393087471482838</v>
      </c>
      <c r="W81" s="49">
        <v>2.2719362854205913</v>
      </c>
      <c r="X81" s="48">
        <v>-4.2577999999999889</v>
      </c>
      <c r="Z81" s="2">
        <v>39965</v>
      </c>
      <c r="AA81" s="46">
        <v>-15.096946183411671</v>
      </c>
      <c r="AB81" s="49">
        <v>-2.5210777137034195</v>
      </c>
      <c r="AC81" s="49">
        <v>-11.801203378884432</v>
      </c>
      <c r="AD81" s="49">
        <v>0.52742073590753835</v>
      </c>
      <c r="AE81" s="49">
        <v>3.0423231855245381</v>
      </c>
      <c r="AF81" s="48">
        <v>-5.8589833333333416</v>
      </c>
      <c r="AH81" s="2">
        <v>39965</v>
      </c>
      <c r="AI81" s="63">
        <v>-5.1400452651774478</v>
      </c>
      <c r="AJ81" s="64">
        <v>1.3356020850732198</v>
      </c>
      <c r="AK81" s="64">
        <v>-3.6425153835125341</v>
      </c>
      <c r="AL81" s="64">
        <v>5.1571353824573869</v>
      </c>
      <c r="AM81" s="64">
        <v>3.7600481052473285</v>
      </c>
      <c r="AN81" s="65">
        <v>-3.4935583333333255</v>
      </c>
    </row>
    <row r="82" spans="1:40" ht="12.75" customHeight="1" x14ac:dyDescent="0.3">
      <c r="A82" s="2">
        <v>39995</v>
      </c>
      <c r="B82" s="31" t="str">
        <f>MONTH(Serie_Encadeada[[#This Row],[Período]])&amp;YEAR(Serie_Encadeada[[#This Row],[Período]])</f>
        <v>72009</v>
      </c>
      <c r="C82" s="5">
        <v>123.94629999999999</v>
      </c>
      <c r="D82" s="5">
        <v>110.2839</v>
      </c>
      <c r="E82" s="5">
        <v>105.779</v>
      </c>
      <c r="F82" s="5">
        <v>113.3797</v>
      </c>
      <c r="G82" s="5">
        <v>102.7877</v>
      </c>
      <c r="H82" s="5">
        <v>82.388199999999998</v>
      </c>
      <c r="J82" s="2">
        <v>39995</v>
      </c>
      <c r="K82" s="43">
        <v>6.0620166846222991</v>
      </c>
      <c r="L82" s="44">
        <v>0.33708355851061561</v>
      </c>
      <c r="M82" s="44">
        <v>2.9066690533819948</v>
      </c>
      <c r="N82" s="45">
        <v>2.0271401189629925</v>
      </c>
      <c r="O82" s="45">
        <v>1.6830157172478231</v>
      </c>
      <c r="P82" s="11">
        <v>0.18259999999999366</v>
      </c>
      <c r="R82" s="2">
        <v>39995</v>
      </c>
      <c r="S82" s="46">
        <v>-13.40141719894304</v>
      </c>
      <c r="T82" s="49">
        <v>-3.9505347069628183</v>
      </c>
      <c r="U82" s="49">
        <v>-12.713802868968802</v>
      </c>
      <c r="V82" s="49">
        <v>2.7931375562222254</v>
      </c>
      <c r="W82" s="49">
        <v>7.0190179309540639</v>
      </c>
      <c r="X82" s="48">
        <v>-5.1976999999999975</v>
      </c>
      <c r="Z82" s="2">
        <v>39995</v>
      </c>
      <c r="AA82" s="46">
        <v>-14.828836007069865</v>
      </c>
      <c r="AB82" s="49">
        <v>-2.7300831500573262</v>
      </c>
      <c r="AC82" s="49">
        <v>-11.938804913881661</v>
      </c>
      <c r="AD82" s="49">
        <v>0.8481204744290104</v>
      </c>
      <c r="AE82" s="49">
        <v>3.5917151575494732</v>
      </c>
      <c r="AF82" s="48">
        <v>-5.7645142857142986</v>
      </c>
      <c r="AH82" s="2">
        <v>39995</v>
      </c>
      <c r="AI82" s="63">
        <v>-8.1528372394323849</v>
      </c>
      <c r="AJ82" s="64">
        <v>0.58549239861324587</v>
      </c>
      <c r="AK82" s="64">
        <v>-5.5944840303499817</v>
      </c>
      <c r="AL82" s="64">
        <v>4.8074300712785316</v>
      </c>
      <c r="AM82" s="64">
        <v>4.1394317446660427</v>
      </c>
      <c r="AN82" s="65">
        <v>-4.0737499999999898</v>
      </c>
    </row>
    <row r="83" spans="1:40" ht="12.75" customHeight="1" x14ac:dyDescent="0.3">
      <c r="A83" s="2">
        <v>40026</v>
      </c>
      <c r="B83" s="31" t="str">
        <f>MONTH(Serie_Encadeada[[#This Row],[Período]])&amp;YEAR(Serie_Encadeada[[#This Row],[Período]])</f>
        <v>82009</v>
      </c>
      <c r="C83" s="5">
        <v>121.45359999999999</v>
      </c>
      <c r="D83" s="5">
        <v>111.3245</v>
      </c>
      <c r="E83" s="5">
        <v>106.0337</v>
      </c>
      <c r="F83" s="5">
        <v>106.35939999999999</v>
      </c>
      <c r="G83" s="5">
        <v>95.523300000000006</v>
      </c>
      <c r="H83" s="5">
        <v>83.748800000000003</v>
      </c>
      <c r="J83" s="2">
        <v>40026</v>
      </c>
      <c r="K83" s="43">
        <v>-2.0111128771088764</v>
      </c>
      <c r="L83" s="44">
        <v>0.94356474517132394</v>
      </c>
      <c r="M83" s="44">
        <v>0.24078503294604761</v>
      </c>
      <c r="N83" s="45">
        <v>-6.1918491581826434</v>
      </c>
      <c r="O83" s="45">
        <v>-7.0673825759307727</v>
      </c>
      <c r="P83" s="11">
        <v>1.3606000000000051</v>
      </c>
      <c r="R83" s="2">
        <v>40026</v>
      </c>
      <c r="S83" s="46">
        <v>-11.847887859611127</v>
      </c>
      <c r="T83" s="49">
        <v>-3.7041938709487732</v>
      </c>
      <c r="U83" s="49">
        <v>-12.760411738716554</v>
      </c>
      <c r="V83" s="49">
        <v>-0.78553005321754088</v>
      </c>
      <c r="W83" s="49">
        <v>3.0326269499966165</v>
      </c>
      <c r="X83" s="48">
        <v>-3.8425000000000011</v>
      </c>
      <c r="Z83" s="2">
        <v>40026</v>
      </c>
      <c r="AA83" s="46">
        <v>-14.43502927515385</v>
      </c>
      <c r="AB83" s="49">
        <v>-2.8550849102878257</v>
      </c>
      <c r="AC83" s="49">
        <v>-12.046730358770374</v>
      </c>
      <c r="AD83" s="49">
        <v>0.65055829180079849</v>
      </c>
      <c r="AE83" s="49">
        <v>3.5259299608860468</v>
      </c>
      <c r="AF83" s="48">
        <v>-5.5242625000000203</v>
      </c>
      <c r="AH83" s="2">
        <v>40026</v>
      </c>
      <c r="AI83" s="63">
        <v>-9.8524175307370161</v>
      </c>
      <c r="AJ83" s="64">
        <v>-0.15007910551511622</v>
      </c>
      <c r="AK83" s="64">
        <v>-7.1893359142113615</v>
      </c>
      <c r="AL83" s="64">
        <v>4.2103629864325454</v>
      </c>
      <c r="AM83" s="64">
        <v>4.2300089449471647</v>
      </c>
      <c r="AN83" s="65">
        <v>-4.3670749999999998</v>
      </c>
    </row>
    <row r="84" spans="1:40" ht="12.75" customHeight="1" x14ac:dyDescent="0.3">
      <c r="A84" s="2">
        <v>40057</v>
      </c>
      <c r="B84" s="31" t="str">
        <f>MONTH(Serie_Encadeada[[#This Row],[Período]])&amp;YEAR(Serie_Encadeada[[#This Row],[Período]])</f>
        <v>92009</v>
      </c>
      <c r="C84" s="5">
        <v>130.00049999999999</v>
      </c>
      <c r="D84" s="5">
        <v>113.2623</v>
      </c>
      <c r="E84" s="5">
        <v>107.4325</v>
      </c>
      <c r="F84" s="5">
        <v>106.8852</v>
      </c>
      <c r="G84" s="5">
        <v>94.3523</v>
      </c>
      <c r="H84" s="5">
        <v>84.315700000000007</v>
      </c>
      <c r="J84" s="2">
        <v>40057</v>
      </c>
      <c r="K84" s="43">
        <v>7.0371730438620128</v>
      </c>
      <c r="L84" s="44">
        <v>1.7406770297643337</v>
      </c>
      <c r="M84" s="44">
        <v>1.3192032344433973</v>
      </c>
      <c r="N84" s="45">
        <v>0.49436157029844457</v>
      </c>
      <c r="O84" s="45">
        <v>-1.2258789216871762</v>
      </c>
      <c r="P84" s="11">
        <v>0.56690000000000396</v>
      </c>
      <c r="R84" s="2">
        <v>40057</v>
      </c>
      <c r="S84" s="46">
        <v>-6.598167463093854</v>
      </c>
      <c r="T84" s="49">
        <v>-3.9070175468365358</v>
      </c>
      <c r="U84" s="49">
        <v>-13.852345570511455</v>
      </c>
      <c r="V84" s="49">
        <v>-0.83600606013936796</v>
      </c>
      <c r="W84" s="49">
        <v>3.1950870055014189</v>
      </c>
      <c r="X84" s="48">
        <v>-3.2938999999999936</v>
      </c>
      <c r="Z84" s="2">
        <v>40057</v>
      </c>
      <c r="AA84" s="46">
        <v>-13.512292369371371</v>
      </c>
      <c r="AB84" s="49">
        <v>-2.9767896491959336</v>
      </c>
      <c r="AC84" s="49">
        <v>-12.26118512351216</v>
      </c>
      <c r="AD84" s="49">
        <v>0.4893987902119647</v>
      </c>
      <c r="AE84" s="49">
        <v>3.4915307087785465</v>
      </c>
      <c r="AF84" s="48">
        <v>-5.2764444444444649</v>
      </c>
      <c r="AH84" s="2">
        <v>40057</v>
      </c>
      <c r="AI84" s="63">
        <v>-11.967539912003717</v>
      </c>
      <c r="AJ84" s="64">
        <v>-1.041424058857138</v>
      </c>
      <c r="AK84" s="64">
        <v>-9.5060976994067374</v>
      </c>
      <c r="AL84" s="64">
        <v>3.3857193250285027</v>
      </c>
      <c r="AM84" s="64">
        <v>4.2223823941463987</v>
      </c>
      <c r="AN84" s="65">
        <v>-4.6343500000000262</v>
      </c>
    </row>
    <row r="85" spans="1:40" x14ac:dyDescent="0.3">
      <c r="A85" s="2">
        <v>40087</v>
      </c>
      <c r="B85" s="31" t="str">
        <f>MONTH(Serie_Encadeada[[#This Row],[Período]])&amp;YEAR(Serie_Encadeada[[#This Row],[Período]])</f>
        <v>102009</v>
      </c>
      <c r="C85" s="5">
        <v>133.91210000000001</v>
      </c>
      <c r="D85" s="5">
        <v>114.679</v>
      </c>
      <c r="E85" s="5">
        <v>110.6724</v>
      </c>
      <c r="F85" s="5">
        <v>112.723</v>
      </c>
      <c r="G85" s="5">
        <v>98.277100000000004</v>
      </c>
      <c r="H85" s="5">
        <v>84.819400000000002</v>
      </c>
      <c r="J85" s="2">
        <v>40087</v>
      </c>
      <c r="K85" s="43">
        <v>3.0089115041865391</v>
      </c>
      <c r="L85" s="44">
        <v>1.2508133774433381</v>
      </c>
      <c r="M85" s="44">
        <v>3.0157540781420811</v>
      </c>
      <c r="N85" s="45">
        <v>5.4617477443088491</v>
      </c>
      <c r="O85" s="45">
        <v>4.1597290156148867</v>
      </c>
      <c r="P85" s="11">
        <v>0.50369999999999493</v>
      </c>
      <c r="R85" s="2">
        <v>40087</v>
      </c>
      <c r="S85" s="46">
        <v>-1.6121945771837314</v>
      </c>
      <c r="T85" s="49">
        <v>-2.6627917043666263</v>
      </c>
      <c r="U85" s="49">
        <v>-8.756077231231183</v>
      </c>
      <c r="V85" s="49">
        <v>-1.9081797281139803</v>
      </c>
      <c r="W85" s="49">
        <v>0.77459683332018281</v>
      </c>
      <c r="X85" s="48">
        <v>-2.6728999999999985</v>
      </c>
      <c r="Z85" s="2">
        <v>40087</v>
      </c>
      <c r="AA85" s="46">
        <v>-12.283592180157617</v>
      </c>
      <c r="AB85" s="49">
        <v>-2.9442411300905404</v>
      </c>
      <c r="AC85" s="49">
        <v>-11.898209010935604</v>
      </c>
      <c r="AD85" s="49">
        <v>0.24099403140818274</v>
      </c>
      <c r="AE85" s="49">
        <v>3.2203001184381796</v>
      </c>
      <c r="AF85" s="48">
        <v>-5.0160900000000197</v>
      </c>
      <c r="AH85" s="2">
        <v>40087</v>
      </c>
      <c r="AI85" s="63">
        <v>-12.763201830035877</v>
      </c>
      <c r="AJ85" s="64">
        <v>-1.8068492279104602</v>
      </c>
      <c r="AK85" s="64">
        <v>-10.61537275871558</v>
      </c>
      <c r="AL85" s="64">
        <v>2.3826993413119362</v>
      </c>
      <c r="AM85" s="64">
        <v>3.9643706100424922</v>
      </c>
      <c r="AN85" s="65">
        <v>-4.8250249999999966</v>
      </c>
    </row>
    <row r="86" spans="1:40" ht="12.75" customHeight="1" x14ac:dyDescent="0.3">
      <c r="A86" s="2">
        <v>40118</v>
      </c>
      <c r="B86" s="31" t="str">
        <f>MONTH(Serie_Encadeada[[#This Row],[Período]])&amp;YEAR(Serie_Encadeada[[#This Row],[Período]])</f>
        <v>112009</v>
      </c>
      <c r="C86" s="5">
        <v>117.0711</v>
      </c>
      <c r="D86" s="5">
        <v>115.0395</v>
      </c>
      <c r="E86" s="5">
        <v>109.64870000000001</v>
      </c>
      <c r="F86" s="5">
        <v>129.9126</v>
      </c>
      <c r="G86" s="5">
        <v>112.9091</v>
      </c>
      <c r="H86" s="5">
        <v>84.234300000000005</v>
      </c>
      <c r="J86" s="2">
        <v>40118</v>
      </c>
      <c r="K86" s="43">
        <v>-12.576160033335306</v>
      </c>
      <c r="L86" s="44">
        <v>0.31435572336696505</v>
      </c>
      <c r="M86" s="44">
        <v>-0.92498219971735585</v>
      </c>
      <c r="N86" s="45">
        <v>15.249416711762461</v>
      </c>
      <c r="O86" s="45">
        <v>14.888514211347292</v>
      </c>
      <c r="P86" s="11">
        <v>-0.58509999999999707</v>
      </c>
      <c r="R86" s="2">
        <v>40118</v>
      </c>
      <c r="S86" s="46">
        <v>16.056418731034562</v>
      </c>
      <c r="T86" s="49">
        <v>-1.1237084958860108</v>
      </c>
      <c r="U86" s="49">
        <v>-3.1483133562399979</v>
      </c>
      <c r="V86" s="49">
        <v>-1.5906827005018398</v>
      </c>
      <c r="W86" s="49">
        <v>-0.47282615881634832</v>
      </c>
      <c r="X86" s="48">
        <v>-0.99669999999998993</v>
      </c>
      <c r="Z86" s="2">
        <v>40118</v>
      </c>
      <c r="AA86" s="46">
        <v>-10.269062369215408</v>
      </c>
      <c r="AB86" s="49">
        <v>-2.7751865150474626</v>
      </c>
      <c r="AC86" s="49">
        <v>-11.127005040764891</v>
      </c>
      <c r="AD86" s="49">
        <v>4.6174226450750762E-2</v>
      </c>
      <c r="AE86" s="49">
        <v>2.8360403970737416</v>
      </c>
      <c r="AF86" s="48">
        <v>-4.6506909090909403</v>
      </c>
      <c r="AH86" s="2">
        <v>40118</v>
      </c>
      <c r="AI86" s="63">
        <v>-10.36590352061361</v>
      </c>
      <c r="AJ86" s="64">
        <v>-2.3127622720196497</v>
      </c>
      <c r="AK86" s="64">
        <v>-10.839184344592464</v>
      </c>
      <c r="AL86" s="64">
        <v>1.2850301261090329</v>
      </c>
      <c r="AM86" s="64">
        <v>3.428224399746064</v>
      </c>
      <c r="AN86" s="65">
        <v>-4.7189666666667023</v>
      </c>
    </row>
    <row r="87" spans="1:40" ht="12.75" customHeight="1" x14ac:dyDescent="0.3">
      <c r="A87" s="2">
        <v>40148</v>
      </c>
      <c r="B87" s="31" t="str">
        <f>MONTH(Serie_Encadeada[[#This Row],[Período]])&amp;YEAR(Serie_Encadeada[[#This Row],[Período]])</f>
        <v>122009</v>
      </c>
      <c r="C87" s="5">
        <v>123.8211</v>
      </c>
      <c r="D87" s="5">
        <v>115.3614</v>
      </c>
      <c r="E87" s="5">
        <v>102.95140000000001</v>
      </c>
      <c r="F87" s="5">
        <v>173.82400000000001</v>
      </c>
      <c r="G87" s="5">
        <v>150.65039999999999</v>
      </c>
      <c r="H87" s="5">
        <v>83.064999999999998</v>
      </c>
      <c r="J87" s="2">
        <v>40148</v>
      </c>
      <c r="K87" s="43">
        <v>5.7657269812959813</v>
      </c>
      <c r="L87" s="44">
        <v>0.27981693244494232</v>
      </c>
      <c r="M87" s="44">
        <v>-6.107961152298202</v>
      </c>
      <c r="N87" s="45">
        <v>33.800724487078249</v>
      </c>
      <c r="O87" s="45">
        <v>33.426269450380879</v>
      </c>
      <c r="P87" s="11">
        <v>-1.1693000000000069</v>
      </c>
      <c r="R87" s="2">
        <v>40148</v>
      </c>
      <c r="S87" s="46">
        <v>23.712727650578103</v>
      </c>
      <c r="T87" s="49">
        <v>2.6298582006364528</v>
      </c>
      <c r="U87" s="49">
        <v>7.3869088845682063</v>
      </c>
      <c r="V87" s="49">
        <v>0.94561014009062039</v>
      </c>
      <c r="W87" s="49">
        <v>-1.6433000756035527</v>
      </c>
      <c r="X87" s="48">
        <v>2.3001000000000005</v>
      </c>
      <c r="Z87" s="2">
        <v>40148</v>
      </c>
      <c r="AA87" s="46">
        <v>-8.0302336641614289</v>
      </c>
      <c r="AB87" s="49">
        <v>-2.3301995695264703</v>
      </c>
      <c r="AC87" s="49">
        <v>-9.8411628526297417</v>
      </c>
      <c r="AD87" s="49">
        <v>0.1557560212890402</v>
      </c>
      <c r="AE87" s="49">
        <v>2.2842974943423666</v>
      </c>
      <c r="AF87" s="48">
        <v>-4.0714583333333394</v>
      </c>
      <c r="AH87" s="2">
        <v>40148</v>
      </c>
      <c r="AI87" s="63">
        <v>-8.0302336641614289</v>
      </c>
      <c r="AJ87" s="64">
        <v>-2.3301995695264703</v>
      </c>
      <c r="AK87" s="64">
        <v>-9.8411628526297417</v>
      </c>
      <c r="AL87" s="64">
        <v>0.1557560212890402</v>
      </c>
      <c r="AM87" s="64">
        <v>2.2842974943423666</v>
      </c>
      <c r="AN87" s="65">
        <v>-4.0714583333333394</v>
      </c>
    </row>
    <row r="88" spans="1:40" ht="12.75" customHeight="1" x14ac:dyDescent="0.3">
      <c r="A88" s="2">
        <v>40179</v>
      </c>
      <c r="B88" s="31" t="str">
        <f>MONTH(Serie_Encadeada[[#This Row],[Período]])&amp;YEAR(Serie_Encadeada[[#This Row],[Período]])</f>
        <v>12010</v>
      </c>
      <c r="C88" s="5">
        <v>106.9254</v>
      </c>
      <c r="D88" s="5">
        <v>116.602</v>
      </c>
      <c r="E88" s="5">
        <v>102.4072</v>
      </c>
      <c r="F88" s="5">
        <v>130.53579999999999</v>
      </c>
      <c r="G88" s="5">
        <v>111.9498</v>
      </c>
      <c r="H88" s="5">
        <v>82.405600000000007</v>
      </c>
      <c r="I88" s="10"/>
      <c r="J88" s="2">
        <v>40179</v>
      </c>
      <c r="K88" s="43">
        <v>-13.645251092099816</v>
      </c>
      <c r="L88" s="44">
        <v>1.0754030377578641</v>
      </c>
      <c r="M88" s="44">
        <v>-0.52859893114615586</v>
      </c>
      <c r="N88" s="45">
        <v>-24.903465574374088</v>
      </c>
      <c r="O88" s="45">
        <v>-25.689012442051265</v>
      </c>
      <c r="P88" s="11">
        <v>-0.65939999999999088</v>
      </c>
      <c r="Q88" s="10"/>
      <c r="R88" s="2">
        <v>40179</v>
      </c>
      <c r="S88" s="51">
        <v>17.11627244697338</v>
      </c>
      <c r="T88" s="49">
        <v>6.6954355084737331</v>
      </c>
      <c r="U88" s="49">
        <v>4.5865750509108807</v>
      </c>
      <c r="V88" s="49">
        <v>11.549228855041155</v>
      </c>
      <c r="W88" s="52">
        <v>4.5681267934002792</v>
      </c>
      <c r="X88" s="53">
        <v>5.5886000000000138</v>
      </c>
      <c r="Y88" s="10"/>
      <c r="Z88" s="2">
        <v>40179</v>
      </c>
      <c r="AA88" s="51">
        <v>17.11627244697338</v>
      </c>
      <c r="AB88" s="49">
        <v>6.6954355084737331</v>
      </c>
      <c r="AC88" s="49">
        <v>4.5865750509108807</v>
      </c>
      <c r="AD88" s="49">
        <v>11.549228855041155</v>
      </c>
      <c r="AE88" s="52">
        <v>4.5681267934002792</v>
      </c>
      <c r="AF88" s="53">
        <v>5.5886000000000138</v>
      </c>
      <c r="AG88" s="10"/>
      <c r="AH88" s="2">
        <v>40179</v>
      </c>
      <c r="AI88" s="63">
        <v>-5.4643899011090635</v>
      </c>
      <c r="AJ88" s="64">
        <v>-1.805671376641423</v>
      </c>
      <c r="AK88" s="64">
        <v>-8.8386854080149462</v>
      </c>
      <c r="AL88" s="64">
        <v>1.3520047840551148</v>
      </c>
      <c r="AM88" s="64">
        <v>2.944637296997525</v>
      </c>
      <c r="AN88" s="65">
        <v>-2.8523916666666764</v>
      </c>
    </row>
    <row r="89" spans="1:40" ht="12.75" customHeight="1" x14ac:dyDescent="0.3">
      <c r="A89" s="2">
        <v>40210</v>
      </c>
      <c r="B89" s="31" t="str">
        <f>MONTH(Serie_Encadeada[[#This Row],[Período]])&amp;YEAR(Serie_Encadeada[[#This Row],[Período]])</f>
        <v>22010</v>
      </c>
      <c r="C89" s="5">
        <v>105.7157</v>
      </c>
      <c r="D89" s="5">
        <v>118.2931</v>
      </c>
      <c r="E89" s="5">
        <v>104.0346</v>
      </c>
      <c r="F89" s="5">
        <v>144.73339999999999</v>
      </c>
      <c r="G89" s="5">
        <v>122.3515</v>
      </c>
      <c r="H89" s="5">
        <v>83.160700000000006</v>
      </c>
      <c r="J89" s="2">
        <v>40210</v>
      </c>
      <c r="K89" s="43">
        <v>-1.1313495203197725</v>
      </c>
      <c r="L89" s="44">
        <v>1.4503181763606041</v>
      </c>
      <c r="M89" s="44">
        <v>1.5891460756665492</v>
      </c>
      <c r="N89" s="45">
        <v>10.876403254892523</v>
      </c>
      <c r="O89" s="45">
        <v>9.2913966795831762</v>
      </c>
      <c r="P89" s="11">
        <v>0.75509999999999877</v>
      </c>
      <c r="R89" s="2">
        <v>40210</v>
      </c>
      <c r="S89" s="51">
        <v>11.634210962604392</v>
      </c>
      <c r="T89" s="49">
        <v>9.7136057443941155</v>
      </c>
      <c r="U89" s="49">
        <v>8.6617430022654744</v>
      </c>
      <c r="V89" s="49">
        <v>18.762821291303016</v>
      </c>
      <c r="W89" s="49">
        <v>8.2646456334089926</v>
      </c>
      <c r="X89" s="48">
        <v>5.634200000000007</v>
      </c>
      <c r="Z89" s="2">
        <v>40210</v>
      </c>
      <c r="AA89" s="51">
        <v>14.325138927121319</v>
      </c>
      <c r="AB89" s="49">
        <v>8.1943374812532941</v>
      </c>
      <c r="AC89" s="49">
        <v>6.6012798858192809</v>
      </c>
      <c r="AD89" s="49">
        <v>15.229203259764796</v>
      </c>
      <c r="AE89" s="49">
        <v>6.4663764871925293</v>
      </c>
      <c r="AF89" s="48">
        <v>5.6114000000000033</v>
      </c>
      <c r="AH89" s="2">
        <v>40210</v>
      </c>
      <c r="AI89" s="63">
        <v>-3.2223967476418802</v>
      </c>
      <c r="AJ89" s="64">
        <v>-0.88590380737738084</v>
      </c>
      <c r="AK89" s="64">
        <v>-7.4949044123451793</v>
      </c>
      <c r="AL89" s="64">
        <v>3.1572686955815681</v>
      </c>
      <c r="AM89" s="64">
        <v>3.7079098986804895</v>
      </c>
      <c r="AN89" s="65">
        <v>-1.7899416666666639</v>
      </c>
    </row>
    <row r="90" spans="1:40" ht="12.75" customHeight="1" x14ac:dyDescent="0.3">
      <c r="A90" s="2">
        <v>40238</v>
      </c>
      <c r="B90" s="31" t="str">
        <f>MONTH(Serie_Encadeada[[#This Row],[Período]])&amp;YEAR(Serie_Encadeada[[#This Row],[Período]])</f>
        <v>32010</v>
      </c>
      <c r="C90" s="5">
        <v>133.6003</v>
      </c>
      <c r="D90" s="5">
        <v>121.8912</v>
      </c>
      <c r="E90" s="5">
        <v>118.8871</v>
      </c>
      <c r="F90" s="5">
        <v>120.67529999999999</v>
      </c>
      <c r="G90" s="5">
        <v>99.002399999999994</v>
      </c>
      <c r="H90" s="5">
        <v>84.973699999999994</v>
      </c>
      <c r="I90" s="10"/>
      <c r="J90" s="2">
        <v>40238</v>
      </c>
      <c r="K90" s="43">
        <v>26.376971443219887</v>
      </c>
      <c r="L90" s="44">
        <v>3.0416820592240819</v>
      </c>
      <c r="M90" s="44">
        <v>14.276500318163386</v>
      </c>
      <c r="N90" s="45">
        <v>-16.622355309831729</v>
      </c>
      <c r="O90" s="45">
        <v>-19.083623821530594</v>
      </c>
      <c r="P90" s="11">
        <v>1.8129999999999882</v>
      </c>
      <c r="Q90" s="10"/>
      <c r="R90" s="2">
        <v>40238</v>
      </c>
      <c r="S90" s="51">
        <v>9.2947802860800834</v>
      </c>
      <c r="T90" s="52">
        <v>12.859714228572702</v>
      </c>
      <c r="U90" s="52">
        <v>15.565403604204352</v>
      </c>
      <c r="V90" s="52">
        <v>8.3290393816709489</v>
      </c>
      <c r="W90" s="52">
        <v>-3.991528185076572</v>
      </c>
      <c r="X90" s="53">
        <v>5.3066999999999922</v>
      </c>
      <c r="Y90" s="10"/>
      <c r="Z90" s="2">
        <v>40238</v>
      </c>
      <c r="AA90" s="51">
        <v>12.330223047133149</v>
      </c>
      <c r="AB90" s="52">
        <v>9.7442012972951524</v>
      </c>
      <c r="AC90" s="52">
        <v>9.7111544715885785</v>
      </c>
      <c r="AD90" s="52">
        <v>13.034828171542395</v>
      </c>
      <c r="AE90" s="52">
        <v>3.1296228740387582</v>
      </c>
      <c r="AF90" s="53">
        <v>5.5098333333333329</v>
      </c>
      <c r="AG90" s="10"/>
      <c r="AH90" s="2">
        <v>40238</v>
      </c>
      <c r="AI90" s="63">
        <v>-2.201810530794611</v>
      </c>
      <c r="AJ90" s="64">
        <v>0.3400188567804997</v>
      </c>
      <c r="AK90" s="64">
        <v>-5.5473917709644649</v>
      </c>
      <c r="AL90" s="64">
        <v>3.2717623947334324</v>
      </c>
      <c r="AM90" s="64">
        <v>2.605027577009579</v>
      </c>
      <c r="AN90" s="65">
        <v>-0.8784166666666664</v>
      </c>
    </row>
    <row r="91" spans="1:40" ht="12.75" customHeight="1" x14ac:dyDescent="0.3">
      <c r="A91" s="2">
        <v>40269</v>
      </c>
      <c r="B91" s="31" t="str">
        <f>MONTH(Serie_Encadeada[[#This Row],[Período]])&amp;YEAR(Serie_Encadeada[[#This Row],[Período]])</f>
        <v>42010</v>
      </c>
      <c r="C91" s="5">
        <v>127.66589999999999</v>
      </c>
      <c r="D91" s="5">
        <v>122.8364</v>
      </c>
      <c r="E91" s="5">
        <v>113.44110000000001</v>
      </c>
      <c r="F91" s="5">
        <v>114.28530000000001</v>
      </c>
      <c r="G91" s="5">
        <v>93.038600000000002</v>
      </c>
      <c r="H91" s="5">
        <v>85.371600000000001</v>
      </c>
      <c r="J91" s="2">
        <v>40269</v>
      </c>
      <c r="K91" s="43">
        <v>-4.4419061933244244</v>
      </c>
      <c r="L91" s="44">
        <v>0.77544564332782007</v>
      </c>
      <c r="M91" s="44">
        <v>-4.5808165898570978</v>
      </c>
      <c r="N91" s="45">
        <v>-5.295201254937826</v>
      </c>
      <c r="O91" s="45">
        <v>-6.0238943702374819</v>
      </c>
      <c r="P91" s="11">
        <v>0.39790000000000703</v>
      </c>
      <c r="R91" s="2">
        <v>40269</v>
      </c>
      <c r="S91" s="51">
        <v>17.303432110766952</v>
      </c>
      <c r="T91" s="49">
        <v>12.853492873870303</v>
      </c>
      <c r="U91" s="49">
        <v>13.268931224538706</v>
      </c>
      <c r="V91" s="49">
        <v>8.4212293873554902</v>
      </c>
      <c r="W91" s="49">
        <v>-3.9099648435724825</v>
      </c>
      <c r="X91" s="48">
        <v>4.2867999999999995</v>
      </c>
      <c r="Z91" s="2">
        <v>40269</v>
      </c>
      <c r="AA91" s="51">
        <v>13.627978282740594</v>
      </c>
      <c r="AB91" s="49">
        <v>10.524086589080696</v>
      </c>
      <c r="AC91" s="49">
        <v>10.609396593058158</v>
      </c>
      <c r="AD91" s="49">
        <v>11.967636176908188</v>
      </c>
      <c r="AE91" s="49">
        <v>1.5068087097200449</v>
      </c>
      <c r="AF91" s="48">
        <v>5.2040750000000031</v>
      </c>
      <c r="AH91" s="2">
        <v>40269</v>
      </c>
      <c r="AI91" s="63">
        <v>0.59956532240593019</v>
      </c>
      <c r="AJ91" s="64">
        <v>1.6241058078610244</v>
      </c>
      <c r="AK91" s="64">
        <v>-3.2910222093938422</v>
      </c>
      <c r="AL91" s="64">
        <v>3.7915103841531455</v>
      </c>
      <c r="AM91" s="64">
        <v>1.9546113238464915</v>
      </c>
      <c r="AN91" s="65">
        <v>-0.10174166666666906</v>
      </c>
    </row>
    <row r="92" spans="1:40" ht="12.75" customHeight="1" x14ac:dyDescent="0.3">
      <c r="A92" s="2">
        <v>40299</v>
      </c>
      <c r="B92" s="31" t="str">
        <f>MONTH(Serie_Encadeada[[#This Row],[Período]])&amp;YEAR(Serie_Encadeada[[#This Row],[Período]])</f>
        <v>52010</v>
      </c>
      <c r="C92" s="5">
        <v>132.6301</v>
      </c>
      <c r="D92" s="5">
        <v>123.6112</v>
      </c>
      <c r="E92" s="5">
        <v>116.8672</v>
      </c>
      <c r="F92" s="5">
        <v>119.04649999999999</v>
      </c>
      <c r="G92" s="5">
        <v>96.307299999999998</v>
      </c>
      <c r="H92" s="5">
        <v>85.799899999999994</v>
      </c>
      <c r="J92" s="2">
        <v>40299</v>
      </c>
      <c r="K92" s="43">
        <v>3.8884306615940556</v>
      </c>
      <c r="L92" s="44">
        <v>0.63075765815344564</v>
      </c>
      <c r="M92" s="44">
        <v>3.0201575972024166</v>
      </c>
      <c r="N92" s="45">
        <v>4.1660651019859838</v>
      </c>
      <c r="O92" s="45">
        <v>3.513272985621017</v>
      </c>
      <c r="P92" s="11">
        <v>0.42829999999999302</v>
      </c>
      <c r="R92" s="2">
        <v>40299</v>
      </c>
      <c r="S92" s="51">
        <v>17.331482641358548</v>
      </c>
      <c r="T92" s="49">
        <v>12.679486899006029</v>
      </c>
      <c r="U92" s="49">
        <v>13.993536927592325</v>
      </c>
      <c r="V92" s="49">
        <v>12.668558254338413</v>
      </c>
      <c r="W92" s="49">
        <v>8.4112848289486196E-3</v>
      </c>
      <c r="X92" s="48">
        <v>3.5051999999999879</v>
      </c>
      <c r="Z92" s="2">
        <v>40299</v>
      </c>
      <c r="AA92" s="51">
        <v>14.417703562292941</v>
      </c>
      <c r="AB92" s="49">
        <v>10.959014977705499</v>
      </c>
      <c r="AC92" s="49">
        <v>11.304391721959583</v>
      </c>
      <c r="AD92" s="49">
        <v>12.099566976179778</v>
      </c>
      <c r="AE92" s="49">
        <v>1.2273376192373149</v>
      </c>
      <c r="AF92" s="48">
        <v>4.8643000000000001</v>
      </c>
      <c r="AH92" s="2">
        <v>40299</v>
      </c>
      <c r="AI92" s="63">
        <v>3.4858319409205554</v>
      </c>
      <c r="AJ92" s="64">
        <v>2.9429566878550508</v>
      </c>
      <c r="AK92" s="64">
        <v>-1.1177276049166558</v>
      </c>
      <c r="AL92" s="64">
        <v>4.52938505963089</v>
      </c>
      <c r="AM92" s="64">
        <v>1.4894198147326445</v>
      </c>
      <c r="AN92" s="65">
        <v>0.53000833333334185</v>
      </c>
    </row>
    <row r="93" spans="1:40" ht="12.75" customHeight="1" x14ac:dyDescent="0.3">
      <c r="A93" s="2">
        <v>40330</v>
      </c>
      <c r="B93" s="31" t="str">
        <f>MONTH(Serie_Encadeada[[#This Row],[Período]])&amp;YEAR(Serie_Encadeada[[#This Row],[Período]])</f>
        <v>62010</v>
      </c>
      <c r="C93" s="5">
        <v>135.0504</v>
      </c>
      <c r="D93" s="5">
        <v>123.17019999999999</v>
      </c>
      <c r="E93" s="5">
        <v>113.6409</v>
      </c>
      <c r="F93" s="5">
        <v>118.8259</v>
      </c>
      <c r="G93" s="5">
        <v>96.472899999999996</v>
      </c>
      <c r="H93" s="5">
        <v>85.047300000000007</v>
      </c>
      <c r="J93" s="2">
        <v>40330</v>
      </c>
      <c r="K93" s="43">
        <v>1.8248497136019632</v>
      </c>
      <c r="L93" s="44">
        <v>-0.35676378839458117</v>
      </c>
      <c r="M93" s="44">
        <v>-2.7606548287286725</v>
      </c>
      <c r="N93" s="45">
        <v>-0.18530574187396553</v>
      </c>
      <c r="O93" s="45">
        <v>0.17194958222273676</v>
      </c>
      <c r="P93" s="11">
        <v>-0.75259999999998684</v>
      </c>
      <c r="R93" s="2">
        <v>40330</v>
      </c>
      <c r="S93" s="51">
        <v>15.56389967320457</v>
      </c>
      <c r="T93" s="49">
        <v>12.061131763733993</v>
      </c>
      <c r="U93" s="49">
        <v>10.555086427631936</v>
      </c>
      <c r="V93" s="49">
        <v>6.9280192932410749</v>
      </c>
      <c r="W93" s="49">
        <v>-4.5639175992022682</v>
      </c>
      <c r="X93" s="48">
        <v>2.841700000000003</v>
      </c>
      <c r="Z93" s="2">
        <v>40330</v>
      </c>
      <c r="AA93" s="51">
        <v>14.624740772409714</v>
      </c>
      <c r="AB93" s="49">
        <v>11.144362768011458</v>
      </c>
      <c r="AC93" s="49">
        <v>11.176447429992505</v>
      </c>
      <c r="AD93" s="49">
        <v>11.244973469914003</v>
      </c>
      <c r="AE93" s="49">
        <v>0.27913872890320957</v>
      </c>
      <c r="AF93" s="48">
        <v>4.5272000000000077</v>
      </c>
      <c r="AH93" s="2">
        <v>40330</v>
      </c>
      <c r="AI93" s="63">
        <v>6.2434015949552064</v>
      </c>
      <c r="AJ93" s="64">
        <v>4.2956678675194668</v>
      </c>
      <c r="AK93" s="64">
        <v>0.92222032365222872</v>
      </c>
      <c r="AL93" s="64">
        <v>5.2434182550899378</v>
      </c>
      <c r="AM93" s="64">
        <v>0.9431391654552389</v>
      </c>
      <c r="AN93" s="65">
        <v>1.1216333333333353</v>
      </c>
    </row>
    <row r="94" spans="1:40" ht="12.75" customHeight="1" x14ac:dyDescent="0.3">
      <c r="A94" s="2">
        <v>40360</v>
      </c>
      <c r="B94" s="31" t="str">
        <f>MONTH(Serie_Encadeada[[#This Row],[Período]])&amp;YEAR(Serie_Encadeada[[#This Row],[Período]])</f>
        <v>72010</v>
      </c>
      <c r="C94" s="5">
        <v>135.92320000000001</v>
      </c>
      <c r="D94" s="5">
        <v>124.0489</v>
      </c>
      <c r="E94" s="5">
        <v>119.1523</v>
      </c>
      <c r="F94" s="5">
        <v>134.04730000000001</v>
      </c>
      <c r="G94" s="5">
        <v>108.06010000000001</v>
      </c>
      <c r="H94" s="5">
        <v>86.591800000000006</v>
      </c>
      <c r="J94" s="2">
        <v>40360</v>
      </c>
      <c r="K94" s="43">
        <v>0.64627724168163314</v>
      </c>
      <c r="L94" s="44">
        <v>0.71340307964102456</v>
      </c>
      <c r="M94" s="44">
        <v>4.8498383944512886</v>
      </c>
      <c r="N94" s="45">
        <v>12.809833546390141</v>
      </c>
      <c r="O94" s="45">
        <v>12.010834130621149</v>
      </c>
      <c r="P94" s="11">
        <v>1.5444999999999993</v>
      </c>
      <c r="R94" s="2">
        <v>40360</v>
      </c>
      <c r="S94" s="51">
        <v>9.6629750141795405</v>
      </c>
      <c r="T94" s="49">
        <v>12.481422945688356</v>
      </c>
      <c r="U94" s="49">
        <v>12.64267954887076</v>
      </c>
      <c r="V94" s="49">
        <v>18.228659980578541</v>
      </c>
      <c r="W94" s="49">
        <v>5.1294075069293354</v>
      </c>
      <c r="X94" s="48">
        <v>4.2036000000000087</v>
      </c>
      <c r="Z94" s="2">
        <v>40360</v>
      </c>
      <c r="AA94" s="51">
        <v>13.826998621380998</v>
      </c>
      <c r="AB94" s="49">
        <v>11.337405675444964</v>
      </c>
      <c r="AC94" s="49">
        <v>11.39557992487163</v>
      </c>
      <c r="AD94" s="49">
        <v>12.25254068305931</v>
      </c>
      <c r="AE94" s="49">
        <v>0.97138686796257812</v>
      </c>
      <c r="AF94" s="48">
        <v>4.4809714285714222</v>
      </c>
      <c r="AH94" s="2">
        <v>40360</v>
      </c>
      <c r="AI94" s="63">
        <v>8.57963353230857</v>
      </c>
      <c r="AJ94" s="64">
        <v>5.6719552262506392</v>
      </c>
      <c r="AK94" s="64">
        <v>3.1740702847311102</v>
      </c>
      <c r="AL94" s="64">
        <v>6.4705723692128414</v>
      </c>
      <c r="AM94" s="64">
        <v>0.82230943705855675</v>
      </c>
      <c r="AN94" s="65">
        <v>1.9050749999999965</v>
      </c>
    </row>
    <row r="95" spans="1:40" ht="12.75" customHeight="1" x14ac:dyDescent="0.3">
      <c r="A95" s="2">
        <v>40391</v>
      </c>
      <c r="B95" s="31" t="str">
        <f>MONTH(Serie_Encadeada[[#This Row],[Período]])&amp;YEAR(Serie_Encadeada[[#This Row],[Período]])</f>
        <v>82010</v>
      </c>
      <c r="C95" s="5">
        <v>140.91489999999999</v>
      </c>
      <c r="D95" s="5">
        <v>124.9813</v>
      </c>
      <c r="E95" s="5">
        <v>120.24890000000001</v>
      </c>
      <c r="F95" s="5">
        <v>121.723</v>
      </c>
      <c r="G95" s="5">
        <v>97.393000000000001</v>
      </c>
      <c r="H95" s="5">
        <v>86.555499999999995</v>
      </c>
      <c r="J95" s="2">
        <v>40391</v>
      </c>
      <c r="K95" s="43">
        <v>3.6724414963744083</v>
      </c>
      <c r="L95" s="44">
        <v>0.75163907136621222</v>
      </c>
      <c r="M95" s="44">
        <v>0.92033473126411269</v>
      </c>
      <c r="N95" s="45">
        <v>-9.1939934635013216</v>
      </c>
      <c r="O95" s="45">
        <v>-9.8714511646759568</v>
      </c>
      <c r="P95" s="11">
        <v>-3.6300000000011323E-2</v>
      </c>
      <c r="R95" s="2">
        <v>40391</v>
      </c>
      <c r="S95" s="51">
        <v>16.023650184103225</v>
      </c>
      <c r="T95" s="49">
        <v>12.267560150730526</v>
      </c>
      <c r="U95" s="49">
        <v>13.406303844909694</v>
      </c>
      <c r="V95" s="49">
        <v>14.444985586605421</v>
      </c>
      <c r="W95" s="49">
        <v>1.9573235011771939</v>
      </c>
      <c r="X95" s="48">
        <v>2.8066999999999922</v>
      </c>
      <c r="Z95" s="2">
        <v>40391</v>
      </c>
      <c r="AA95" s="51">
        <v>14.125967928101581</v>
      </c>
      <c r="AB95" s="49">
        <v>11.455723502630608</v>
      </c>
      <c r="AC95" s="49">
        <v>11.657563384037292</v>
      </c>
      <c r="AD95" s="49">
        <v>12.513896502536554</v>
      </c>
      <c r="AE95" s="49">
        <v>1.0868444561370514</v>
      </c>
      <c r="AF95" s="48">
        <v>4.2716874999999987</v>
      </c>
      <c r="AH95" s="2">
        <v>40391</v>
      </c>
      <c r="AI95" s="63">
        <v>11.296636676412708</v>
      </c>
      <c r="AJ95" s="64">
        <v>7.0292128550924904</v>
      </c>
      <c r="AK95" s="64">
        <v>5.5554298991111919</v>
      </c>
      <c r="AL95" s="64">
        <v>7.6163571063760527</v>
      </c>
      <c r="AM95" s="64">
        <v>0.74639985645913443</v>
      </c>
      <c r="AN95" s="65">
        <v>2.4591750000000019</v>
      </c>
    </row>
    <row r="96" spans="1:40" ht="12.75" customHeight="1" x14ac:dyDescent="0.3">
      <c r="A96" s="2">
        <v>40422</v>
      </c>
      <c r="B96" s="31" t="str">
        <f>MONTH(Serie_Encadeada[[#This Row],[Período]])&amp;YEAR(Serie_Encadeada[[#This Row],[Período]])</f>
        <v>92010</v>
      </c>
      <c r="C96" s="5">
        <v>141.25399999999999</v>
      </c>
      <c r="D96" s="5">
        <v>124.9665</v>
      </c>
      <c r="E96" s="5">
        <v>118.5125</v>
      </c>
      <c r="F96" s="5">
        <v>121.6669</v>
      </c>
      <c r="G96" s="5">
        <v>97.3596</v>
      </c>
      <c r="H96" s="5">
        <v>85.031999999999996</v>
      </c>
      <c r="J96" s="2">
        <v>40422</v>
      </c>
      <c r="K96" s="43">
        <v>0.24064169225539811</v>
      </c>
      <c r="L96" s="44">
        <v>-1.1841771529027253E-2</v>
      </c>
      <c r="M96" s="44">
        <v>-1.4440048931840568</v>
      </c>
      <c r="N96" s="45">
        <v>-4.6088249550208842E-2</v>
      </c>
      <c r="O96" s="45">
        <v>-3.4294045773310522E-2</v>
      </c>
      <c r="P96" s="11">
        <v>-1.5234999999999985</v>
      </c>
      <c r="R96" s="2">
        <v>40422</v>
      </c>
      <c r="S96" s="51">
        <v>8.6565051672878202</v>
      </c>
      <c r="T96" s="49">
        <v>10.333712100142767</v>
      </c>
      <c r="U96" s="49">
        <v>10.313452633048657</v>
      </c>
      <c r="V96" s="49">
        <v>13.829510540280602</v>
      </c>
      <c r="W96" s="49">
        <v>3.1873096893239494</v>
      </c>
      <c r="X96" s="48">
        <v>0.71629999999998972</v>
      </c>
      <c r="Z96" s="2">
        <v>40422</v>
      </c>
      <c r="AA96" s="51">
        <v>13.430493152922546</v>
      </c>
      <c r="AB96" s="49">
        <v>11.3271555102855</v>
      </c>
      <c r="AC96" s="49">
        <v>11.500817103875594</v>
      </c>
      <c r="AD96" s="49">
        <v>12.654641984469935</v>
      </c>
      <c r="AE96" s="49">
        <v>1.3046138374687255</v>
      </c>
      <c r="AF96" s="48">
        <v>3.8766444444444375</v>
      </c>
      <c r="AH96" s="2">
        <v>40422</v>
      </c>
      <c r="AI96" s="63">
        <v>12.876298660888541</v>
      </c>
      <c r="AJ96" s="64">
        <v>8.2751239094440887</v>
      </c>
      <c r="AK96" s="64">
        <v>7.8975677064150123</v>
      </c>
      <c r="AL96" s="64">
        <v>8.7269971212710686</v>
      </c>
      <c r="AM96" s="64">
        <v>0.75143796445915667</v>
      </c>
      <c r="AN96" s="65">
        <v>2.7933583333333587</v>
      </c>
    </row>
    <row r="97" spans="1:40" x14ac:dyDescent="0.3">
      <c r="A97" s="2">
        <v>40452</v>
      </c>
      <c r="B97" s="31" t="str">
        <f>MONTH(Serie_Encadeada[[#This Row],[Período]])&amp;YEAR(Serie_Encadeada[[#This Row],[Período]])</f>
        <v>102010</v>
      </c>
      <c r="C97" s="5">
        <v>132.61660000000001</v>
      </c>
      <c r="D97" s="5">
        <v>123.8707</v>
      </c>
      <c r="E97" s="5">
        <v>117.3022</v>
      </c>
      <c r="F97" s="5">
        <v>128.64150000000001</v>
      </c>
      <c r="G97" s="5">
        <v>103.8515</v>
      </c>
      <c r="H97" s="5">
        <v>87.150999999999996</v>
      </c>
      <c r="J97" s="2">
        <v>40452</v>
      </c>
      <c r="K97" s="43">
        <v>-6.1148002888413684</v>
      </c>
      <c r="L97" s="44">
        <v>-0.87687500250066786</v>
      </c>
      <c r="M97" s="44">
        <v>-1.0212424849699431</v>
      </c>
      <c r="N97" s="45">
        <v>5.7325369512990054</v>
      </c>
      <c r="O97" s="45">
        <v>6.6679608379656461</v>
      </c>
      <c r="P97" s="11">
        <v>2.1189999999999998</v>
      </c>
      <c r="R97" s="2">
        <v>40452</v>
      </c>
      <c r="S97" s="51">
        <v>-0.96742564712225709</v>
      </c>
      <c r="T97" s="49">
        <v>8.0151553466632919</v>
      </c>
      <c r="U97" s="49">
        <v>5.9904727827353552</v>
      </c>
      <c r="V97" s="49">
        <v>14.121785261215553</v>
      </c>
      <c r="W97" s="49">
        <v>5.6721250423547263</v>
      </c>
      <c r="X97" s="48">
        <v>2.3315999999999946</v>
      </c>
      <c r="Z97" s="2">
        <v>40452</v>
      </c>
      <c r="AA97" s="51">
        <v>11.763032670386973</v>
      </c>
      <c r="AB97" s="49">
        <v>10.982843355442171</v>
      </c>
      <c r="AC97" s="49">
        <v>10.909834628644901</v>
      </c>
      <c r="AD97" s="49">
        <v>12.803388578334582</v>
      </c>
      <c r="AE97" s="49">
        <v>1.7302902445059491</v>
      </c>
      <c r="AF97" s="48">
        <v>3.722139999999996</v>
      </c>
      <c r="AH97" s="2">
        <v>40452</v>
      </c>
      <c r="AI97" s="63">
        <v>12.963338587852073</v>
      </c>
      <c r="AJ97" s="64">
        <v>9.2202992784580733</v>
      </c>
      <c r="AK97" s="64">
        <v>9.3551915738682823</v>
      </c>
      <c r="AL97" s="64">
        <v>10.019524203211303</v>
      </c>
      <c r="AM97" s="64">
        <v>1.1289676383212111</v>
      </c>
      <c r="AN97" s="65">
        <v>3.210400000000007</v>
      </c>
    </row>
    <row r="98" spans="1:40" ht="12.75" customHeight="1" x14ac:dyDescent="0.3">
      <c r="A98" s="2">
        <v>40483</v>
      </c>
      <c r="B98" s="31" t="str">
        <f>MONTH(Serie_Encadeada[[#This Row],[Período]])&amp;YEAR(Serie_Encadeada[[#This Row],[Período]])</f>
        <v>112010</v>
      </c>
      <c r="C98" s="5">
        <v>135.4768</v>
      </c>
      <c r="D98" s="5">
        <v>123.6932</v>
      </c>
      <c r="E98" s="5">
        <v>118.85509999999999</v>
      </c>
      <c r="F98" s="5">
        <v>148.31630000000001</v>
      </c>
      <c r="G98" s="5">
        <v>119.9066</v>
      </c>
      <c r="H98" s="5">
        <v>86.615600000000001</v>
      </c>
      <c r="J98" s="2">
        <v>40483</v>
      </c>
      <c r="K98" s="43">
        <v>2.1567435750878787</v>
      </c>
      <c r="L98" s="44">
        <v>-0.14329458055859448</v>
      </c>
      <c r="M98" s="44">
        <v>1.3238455885737812</v>
      </c>
      <c r="N98" s="45">
        <v>15.294286835896662</v>
      </c>
      <c r="O98" s="45">
        <v>15.459670779911697</v>
      </c>
      <c r="P98" s="11">
        <v>-0.53539999999999566</v>
      </c>
      <c r="R98" s="2">
        <v>40483</v>
      </c>
      <c r="S98" s="51">
        <v>15.721813496242877</v>
      </c>
      <c r="T98" s="49">
        <v>7.5223727502292697</v>
      </c>
      <c r="U98" s="49">
        <v>8.3962691760139307</v>
      </c>
      <c r="V98" s="49">
        <v>14.166216363924681</v>
      </c>
      <c r="W98" s="49">
        <v>6.1974632691253433</v>
      </c>
      <c r="X98" s="48">
        <v>2.381299999999996</v>
      </c>
      <c r="Z98" s="2">
        <v>40483</v>
      </c>
      <c r="AA98" s="51">
        <v>12.126999748773629</v>
      </c>
      <c r="AB98" s="49">
        <v>10.656045816086287</v>
      </c>
      <c r="AC98" s="49">
        <v>10.668403116920627</v>
      </c>
      <c r="AD98" s="49">
        <v>12.945969359006005</v>
      </c>
      <c r="AE98" s="49">
        <v>2.1801320420823722</v>
      </c>
      <c r="AF98" s="48">
        <v>3.6002454545454583</v>
      </c>
      <c r="AH98" s="2">
        <v>40483</v>
      </c>
      <c r="AI98" s="63">
        <v>12.971293349049557</v>
      </c>
      <c r="AJ98" s="64">
        <v>9.9779972772419203</v>
      </c>
      <c r="AK98" s="64">
        <v>10.414170570314891</v>
      </c>
      <c r="AL98" s="64">
        <v>11.48451126619892</v>
      </c>
      <c r="AM98" s="64">
        <v>1.7206077136507802</v>
      </c>
      <c r="AN98" s="65">
        <v>3.4919000000000153</v>
      </c>
    </row>
    <row r="99" spans="1:40" ht="12.75" customHeight="1" x14ac:dyDescent="0.3">
      <c r="A99" s="2">
        <v>40513</v>
      </c>
      <c r="B99" s="31" t="str">
        <f>MONTH(Serie_Encadeada[[#This Row],[Período]])&amp;YEAR(Serie_Encadeada[[#This Row],[Período]])</f>
        <v>122010</v>
      </c>
      <c r="C99" s="5">
        <v>133.4666</v>
      </c>
      <c r="D99" s="5">
        <v>122.3215</v>
      </c>
      <c r="E99" s="5">
        <v>113.819</v>
      </c>
      <c r="F99" s="5">
        <v>188.57570000000001</v>
      </c>
      <c r="G99" s="5">
        <v>154.16399999999999</v>
      </c>
      <c r="H99" s="5">
        <v>81.285300000000007</v>
      </c>
      <c r="J99" s="2">
        <v>40513</v>
      </c>
      <c r="K99" s="43">
        <v>-1.4837964876643068</v>
      </c>
      <c r="L99" s="44">
        <v>-1.1089534428731767</v>
      </c>
      <c r="M99" s="44">
        <v>-4.2371761918504047</v>
      </c>
      <c r="N99" s="45">
        <v>27.14428555728534</v>
      </c>
      <c r="O99" s="45">
        <v>28.570070371439094</v>
      </c>
      <c r="P99" s="11">
        <v>-5.330299999999994</v>
      </c>
      <c r="R99" s="2">
        <v>40513</v>
      </c>
      <c r="S99" s="51">
        <v>7.7898678012067393</v>
      </c>
      <c r="T99" s="49">
        <v>6.0333005667406923</v>
      </c>
      <c r="U99" s="49">
        <v>10.556048776412943</v>
      </c>
      <c r="V99" s="49">
        <v>8.4865726251840936</v>
      </c>
      <c r="W99" s="49">
        <v>2.3322872026891379</v>
      </c>
      <c r="X99" s="48">
        <v>-1.7796999999999912</v>
      </c>
      <c r="Z99" s="2">
        <v>40513</v>
      </c>
      <c r="AA99" s="51">
        <v>11.742632346360638</v>
      </c>
      <c r="AB99" s="49">
        <v>10.256136640603517</v>
      </c>
      <c r="AC99" s="49">
        <v>10.659108696246102</v>
      </c>
      <c r="AD99" s="49">
        <v>12.398378966091103</v>
      </c>
      <c r="AE99" s="49">
        <v>2.1981540987138133</v>
      </c>
      <c r="AF99" s="48">
        <v>3.1519166666666649</v>
      </c>
      <c r="AH99" s="2">
        <v>40513</v>
      </c>
      <c r="AI99" s="63">
        <v>11.742632346360638</v>
      </c>
      <c r="AJ99" s="64">
        <v>10.256136640603517</v>
      </c>
      <c r="AK99" s="64">
        <v>10.659108696246102</v>
      </c>
      <c r="AL99" s="64">
        <v>12.398378966091103</v>
      </c>
      <c r="AM99" s="64">
        <v>2.1981540987138133</v>
      </c>
      <c r="AN99" s="65">
        <v>3.1519166666666649</v>
      </c>
    </row>
    <row r="100" spans="1:40" ht="12.75" customHeight="1" x14ac:dyDescent="0.3">
      <c r="A100" s="2">
        <v>40544</v>
      </c>
      <c r="B100" s="31" t="str">
        <f>MONTH(Serie_Encadeada[[#This Row],[Período]])&amp;YEAR(Serie_Encadeada[[#This Row],[Período]])</f>
        <v>12011</v>
      </c>
      <c r="C100" s="5">
        <v>110.7529</v>
      </c>
      <c r="D100" s="5">
        <v>121.8626</v>
      </c>
      <c r="E100" s="5">
        <v>108.8682</v>
      </c>
      <c r="F100" s="5">
        <v>139.249</v>
      </c>
      <c r="G100" s="5">
        <v>114.2672</v>
      </c>
      <c r="H100" s="5">
        <v>82.929100000000005</v>
      </c>
      <c r="J100" s="2">
        <v>40544</v>
      </c>
      <c r="K100" s="43">
        <v>-17.018265243888735</v>
      </c>
      <c r="L100" s="44">
        <v>-0.37515890501669769</v>
      </c>
      <c r="M100" s="44">
        <v>-4.3497131410397216</v>
      </c>
      <c r="N100" s="45">
        <v>-26.157505977705512</v>
      </c>
      <c r="O100" s="45">
        <v>-25.879453049998695</v>
      </c>
      <c r="P100" s="11">
        <v>1.6437999999999988</v>
      </c>
      <c r="R100" s="2">
        <v>40544</v>
      </c>
      <c r="S100" s="51">
        <v>3.579598486421375</v>
      </c>
      <c r="T100" s="49">
        <v>4.5115864221882953</v>
      </c>
      <c r="U100" s="49">
        <v>6.3091267020287622</v>
      </c>
      <c r="V100" s="49">
        <v>6.6749504733567351</v>
      </c>
      <c r="W100" s="49">
        <v>2.0700349620990894</v>
      </c>
      <c r="X100" s="48">
        <v>0.52349999999999852</v>
      </c>
      <c r="Z100" s="2">
        <v>40544</v>
      </c>
      <c r="AA100" s="51">
        <v>3.579598486421375</v>
      </c>
      <c r="AB100" s="49">
        <v>4.5115864221882953</v>
      </c>
      <c r="AC100" s="49">
        <v>6.3091267020287622</v>
      </c>
      <c r="AD100" s="49">
        <v>6.6749504733567351</v>
      </c>
      <c r="AE100" s="49">
        <v>2.0700349620990894</v>
      </c>
      <c r="AF100" s="48">
        <v>0.52349999999999852</v>
      </c>
      <c r="AH100" s="2">
        <v>40544</v>
      </c>
      <c r="AI100" s="63">
        <v>10.777570553602759</v>
      </c>
      <c r="AJ100" s="64">
        <v>10.046793201673148</v>
      </c>
      <c r="AK100" s="64">
        <v>10.778507692122949</v>
      </c>
      <c r="AL100" s="64">
        <v>11.945119684283737</v>
      </c>
      <c r="AM100" s="64">
        <v>1.9881975855693215</v>
      </c>
      <c r="AN100" s="65">
        <v>2.7298250000000053</v>
      </c>
    </row>
    <row r="101" spans="1:40" ht="12.75" customHeight="1" x14ac:dyDescent="0.3">
      <c r="A101" s="2">
        <v>40575</v>
      </c>
      <c r="B101" s="31" t="str">
        <f>MONTH(Serie_Encadeada[[#This Row],[Período]])&amp;YEAR(Serie_Encadeada[[#This Row],[Período]])</f>
        <v>22011</v>
      </c>
      <c r="C101" s="5">
        <v>127.1263</v>
      </c>
      <c r="D101" s="5">
        <v>121.4911</v>
      </c>
      <c r="E101" s="5">
        <v>112.8107</v>
      </c>
      <c r="F101" s="5">
        <v>165.43709999999999</v>
      </c>
      <c r="G101" s="5">
        <v>136.1722</v>
      </c>
      <c r="H101" s="5">
        <v>84.045299999999997</v>
      </c>
      <c r="J101" s="2">
        <v>40575</v>
      </c>
      <c r="K101" s="43">
        <v>14.7837212389021</v>
      </c>
      <c r="L101" s="44">
        <v>-0.30485152950946187</v>
      </c>
      <c r="M101" s="44">
        <v>3.621351322057309</v>
      </c>
      <c r="N101" s="45">
        <v>18.80667006585325</v>
      </c>
      <c r="O101" s="45">
        <v>19.169980536846971</v>
      </c>
      <c r="P101" s="11">
        <v>1.1161999999999921</v>
      </c>
      <c r="R101" s="2">
        <v>40575</v>
      </c>
      <c r="S101" s="51">
        <v>20.252999317982098</v>
      </c>
      <c r="T101" s="49">
        <v>2.7034543857587701</v>
      </c>
      <c r="U101" s="49">
        <v>8.4357511827795744</v>
      </c>
      <c r="V101" s="49">
        <v>14.304714737579577</v>
      </c>
      <c r="W101" s="49">
        <v>11.29589747571546</v>
      </c>
      <c r="X101" s="48">
        <v>0.88459999999999184</v>
      </c>
      <c r="Z101" s="2">
        <v>40575</v>
      </c>
      <c r="AA101" s="51">
        <v>11.868872010161725</v>
      </c>
      <c r="AB101" s="49">
        <v>3.6010116856417991</v>
      </c>
      <c r="AC101" s="49">
        <v>7.3808211321544368</v>
      </c>
      <c r="AD101" s="49">
        <v>10.686593342081155</v>
      </c>
      <c r="AE101" s="49">
        <v>6.887755210918594</v>
      </c>
      <c r="AF101" s="48">
        <v>0.70404999999999518</v>
      </c>
      <c r="AH101" s="2">
        <v>40575</v>
      </c>
      <c r="AI101" s="63">
        <v>11.424126843079973</v>
      </c>
      <c r="AJ101" s="64">
        <v>9.4305447532725477</v>
      </c>
      <c r="AK101" s="64">
        <v>10.745846310568094</v>
      </c>
      <c r="AL101" s="64">
        <v>11.608092997916922</v>
      </c>
      <c r="AM101" s="64">
        <v>2.3221454509716444</v>
      </c>
      <c r="AN101" s="65">
        <v>2.3340249999999969</v>
      </c>
    </row>
    <row r="102" spans="1:40" ht="12.75" customHeight="1" x14ac:dyDescent="0.3">
      <c r="A102" s="2">
        <v>40603</v>
      </c>
      <c r="B102" s="31" t="str">
        <f>MONTH(Serie_Encadeada[[#This Row],[Período]])&amp;YEAR(Serie_Encadeada[[#This Row],[Período]])</f>
        <v>32011</v>
      </c>
      <c r="C102" s="5">
        <v>134.42609999999999</v>
      </c>
      <c r="D102" s="5">
        <v>121.95</v>
      </c>
      <c r="E102" s="5">
        <v>117.7282</v>
      </c>
      <c r="F102" s="5">
        <v>131.43190000000001</v>
      </c>
      <c r="G102" s="5">
        <v>107.7752</v>
      </c>
      <c r="H102" s="5">
        <v>84.713999999999999</v>
      </c>
      <c r="J102" s="2">
        <v>40603</v>
      </c>
      <c r="K102" s="43">
        <v>5.7421635019661474</v>
      </c>
      <c r="L102" s="44">
        <v>0.37772314185977396</v>
      </c>
      <c r="M102" s="44">
        <v>4.3590723220403778</v>
      </c>
      <c r="N102" s="45">
        <v>-20.554760691525647</v>
      </c>
      <c r="O102" s="45">
        <v>-20.8537425406948</v>
      </c>
      <c r="P102" s="11">
        <v>0.66870000000000118</v>
      </c>
      <c r="R102" s="2">
        <v>40603</v>
      </c>
      <c r="S102" s="51">
        <v>0.61811238447816863</v>
      </c>
      <c r="T102" s="49">
        <v>4.8239741671265088E-2</v>
      </c>
      <c r="U102" s="49">
        <v>-0.97479036834105859</v>
      </c>
      <c r="V102" s="49">
        <v>8.913671646144671</v>
      </c>
      <c r="W102" s="49">
        <v>8.8611993244608254</v>
      </c>
      <c r="X102" s="48">
        <v>-0.25969999999999516</v>
      </c>
      <c r="Z102" s="2">
        <v>40603</v>
      </c>
      <c r="AA102" s="51">
        <v>7.5276671131759487</v>
      </c>
      <c r="AB102" s="49">
        <v>2.3872553402414862</v>
      </c>
      <c r="AC102" s="49">
        <v>4.3273745431162247</v>
      </c>
      <c r="AD102" s="49">
        <v>10.1462452439673</v>
      </c>
      <c r="AE102" s="49">
        <v>7.473934432771081</v>
      </c>
      <c r="AF102" s="48">
        <v>0.38280000000000314</v>
      </c>
      <c r="AH102" s="2">
        <v>40603</v>
      </c>
      <c r="AI102" s="63">
        <v>10.599562745016994</v>
      </c>
      <c r="AJ102" s="64">
        <v>8.3215633661290553</v>
      </c>
      <c r="AK102" s="64">
        <v>9.2621227482027955</v>
      </c>
      <c r="AL102" s="64">
        <v>11.635553954463409</v>
      </c>
      <c r="AM102" s="64">
        <v>3.3349568210508829</v>
      </c>
      <c r="AN102" s="65">
        <v>1.8701583333333076</v>
      </c>
    </row>
    <row r="103" spans="1:40" ht="12.75" customHeight="1" x14ac:dyDescent="0.3">
      <c r="A103" s="2">
        <v>40634</v>
      </c>
      <c r="B103" s="31" t="str">
        <f>MONTH(Serie_Encadeada[[#This Row],[Período]])&amp;YEAR(Serie_Encadeada[[#This Row],[Período]])</f>
        <v>42011</v>
      </c>
      <c r="C103" s="5">
        <v>130.9367</v>
      </c>
      <c r="D103" s="5">
        <v>123.0536</v>
      </c>
      <c r="E103" s="5">
        <v>114.48090000000001</v>
      </c>
      <c r="F103" s="5">
        <v>123.66719999999999</v>
      </c>
      <c r="G103" s="5">
        <v>100.4986</v>
      </c>
      <c r="H103" s="5">
        <v>84.788899999999998</v>
      </c>
      <c r="J103" s="2">
        <v>40634</v>
      </c>
      <c r="K103" s="43">
        <v>-2.5957756715399682</v>
      </c>
      <c r="L103" s="44">
        <v>0.90496104961049617</v>
      </c>
      <c r="M103" s="44">
        <v>-2.7583025986976746</v>
      </c>
      <c r="N103" s="45">
        <v>-5.9077742922380478</v>
      </c>
      <c r="O103" s="45">
        <v>-6.751646018750141</v>
      </c>
      <c r="P103" s="11">
        <v>7.4899999999999523E-2</v>
      </c>
      <c r="R103" s="2">
        <v>40634</v>
      </c>
      <c r="S103" s="51">
        <v>2.5619997195805682</v>
      </c>
      <c r="T103" s="49">
        <v>0.17682055156289617</v>
      </c>
      <c r="U103" s="49">
        <v>0.91659901041156999</v>
      </c>
      <c r="V103" s="49">
        <v>8.2091922583219255</v>
      </c>
      <c r="W103" s="49">
        <v>8.0181774016375922</v>
      </c>
      <c r="X103" s="48">
        <v>-0.58270000000000266</v>
      </c>
      <c r="Z103" s="2">
        <v>40634</v>
      </c>
      <c r="AA103" s="51">
        <v>6.1899658435310032</v>
      </c>
      <c r="AB103" s="49">
        <v>1.8211398251167012</v>
      </c>
      <c r="AC103" s="49">
        <v>3.4455409440025644</v>
      </c>
      <c r="AD103" s="49">
        <v>9.7123688189125925</v>
      </c>
      <c r="AE103" s="49">
        <v>7.5927019204990929</v>
      </c>
      <c r="AF103" s="48">
        <v>0.14142499999999814</v>
      </c>
      <c r="AH103" s="2">
        <v>40634</v>
      </c>
      <c r="AI103" s="63">
        <v>9.3920556000569171</v>
      </c>
      <c r="AJ103" s="64">
        <v>7.2384967302869363</v>
      </c>
      <c r="AK103" s="64">
        <v>8.2143880327044858</v>
      </c>
      <c r="AL103" s="64">
        <v>11.599661656014932</v>
      </c>
      <c r="AM103" s="64">
        <v>4.2246303827846567</v>
      </c>
      <c r="AN103" s="65">
        <v>1.4643666666666491</v>
      </c>
    </row>
    <row r="104" spans="1:40" ht="12.75" customHeight="1" x14ac:dyDescent="0.3">
      <c r="A104" s="2">
        <v>40664</v>
      </c>
      <c r="B104" s="31" t="str">
        <f>MONTH(Serie_Encadeada[[#This Row],[Período]])&amp;YEAR(Serie_Encadeada[[#This Row],[Período]])</f>
        <v>52011</v>
      </c>
      <c r="C104" s="5">
        <v>141.4288</v>
      </c>
      <c r="D104" s="5">
        <v>124.8694</v>
      </c>
      <c r="E104" s="5">
        <v>121.40779999999999</v>
      </c>
      <c r="F104" s="5">
        <v>132.27950000000001</v>
      </c>
      <c r="G104" s="5">
        <v>105.93429999999999</v>
      </c>
      <c r="H104" s="5">
        <v>86.314599999999999</v>
      </c>
      <c r="J104" s="2">
        <v>40664</v>
      </c>
      <c r="K104" s="43">
        <v>8.0131086242436176</v>
      </c>
      <c r="L104" s="44">
        <v>1.4756171294460265</v>
      </c>
      <c r="M104" s="44">
        <v>6.0507036544960675</v>
      </c>
      <c r="N104" s="45">
        <v>6.9640939553899655</v>
      </c>
      <c r="O104" s="45">
        <v>5.408732061939169</v>
      </c>
      <c r="P104" s="11">
        <v>1.5257000000000005</v>
      </c>
      <c r="R104" s="2">
        <v>40664</v>
      </c>
      <c r="S104" s="51">
        <v>6.6340144507166903</v>
      </c>
      <c r="T104" s="49">
        <v>1.0178689309706581</v>
      </c>
      <c r="U104" s="49">
        <v>3.8852646422606152</v>
      </c>
      <c r="V104" s="49">
        <v>11.11582448875021</v>
      </c>
      <c r="W104" s="49">
        <v>9.9961269810284321</v>
      </c>
      <c r="X104" s="48">
        <v>0.51470000000000482</v>
      </c>
      <c r="Z104" s="2">
        <v>40664</v>
      </c>
      <c r="AA104" s="51">
        <v>6.2870649031700365</v>
      </c>
      <c r="AB104" s="49">
        <v>1.6565382018484212</v>
      </c>
      <c r="AC104" s="49">
        <v>3.5380280513975628</v>
      </c>
      <c r="AD104" s="49">
        <v>9.9778745838672176</v>
      </c>
      <c r="AE104" s="49">
        <v>8.035574886118745</v>
      </c>
      <c r="AF104" s="48">
        <v>0.21608000000000516</v>
      </c>
      <c r="AH104" s="2">
        <v>40664</v>
      </c>
      <c r="AI104" s="63">
        <v>8.5347951641288411</v>
      </c>
      <c r="AJ104" s="64">
        <v>6.2580741812905067</v>
      </c>
      <c r="AK104" s="64">
        <v>7.3700670611949404</v>
      </c>
      <c r="AL104" s="64">
        <v>11.484703069901798</v>
      </c>
      <c r="AM104" s="64">
        <v>4.9771172911040784</v>
      </c>
      <c r="AN104" s="65">
        <v>1.2151583333333065</v>
      </c>
    </row>
    <row r="105" spans="1:40" ht="12.75" customHeight="1" x14ac:dyDescent="0.3">
      <c r="A105" s="2">
        <v>40695</v>
      </c>
      <c r="B105" s="31" t="str">
        <f>MONTH(Serie_Encadeada[[#This Row],[Período]])&amp;YEAR(Serie_Encadeada[[#This Row],[Período]])</f>
        <v>62011</v>
      </c>
      <c r="C105" s="5">
        <v>138.0692</v>
      </c>
      <c r="D105" s="5">
        <v>125.1276</v>
      </c>
      <c r="E105" s="5">
        <v>117.5692</v>
      </c>
      <c r="F105" s="5">
        <v>134.24799999999999</v>
      </c>
      <c r="G105" s="5">
        <v>107.28879999999999</v>
      </c>
      <c r="H105" s="5">
        <v>86.173400000000001</v>
      </c>
      <c r="J105" s="2">
        <v>40695</v>
      </c>
      <c r="K105" s="43">
        <v>-2.3754709083298455</v>
      </c>
      <c r="L105" s="44">
        <v>0.20677603960618229</v>
      </c>
      <c r="M105" s="44">
        <v>-3.1617408436690226</v>
      </c>
      <c r="N105" s="45">
        <v>1.4881368617208088</v>
      </c>
      <c r="O105" s="45">
        <v>1.2786226934996519</v>
      </c>
      <c r="P105" s="11">
        <v>-0.14119999999999777</v>
      </c>
      <c r="R105" s="2">
        <v>40695</v>
      </c>
      <c r="S105" s="51">
        <v>2.2353136310592188</v>
      </c>
      <c r="T105" s="49">
        <v>1.5891830978597152</v>
      </c>
      <c r="U105" s="49">
        <v>3.4567660059010383</v>
      </c>
      <c r="V105" s="49">
        <v>12.978736117294282</v>
      </c>
      <c r="W105" s="49">
        <v>11.211334996667457</v>
      </c>
      <c r="X105" s="48">
        <v>1.1260999999999939</v>
      </c>
      <c r="Z105" s="2">
        <v>40695</v>
      </c>
      <c r="AA105" s="51">
        <v>5.5492013218124834</v>
      </c>
      <c r="AB105" s="49">
        <v>1.6451173664906502</v>
      </c>
      <c r="AC105" s="49">
        <v>3.5242300622118092</v>
      </c>
      <c r="AD105" s="49">
        <v>10.454520786063711</v>
      </c>
      <c r="AE105" s="49">
        <v>8.5304281462877114</v>
      </c>
      <c r="AF105" s="48">
        <v>0.36775000000000091</v>
      </c>
      <c r="AH105" s="2">
        <v>40695</v>
      </c>
      <c r="AI105" s="63">
        <v>7.4138729079278489</v>
      </c>
      <c r="AJ105" s="64">
        <v>5.3956302773404277</v>
      </c>
      <c r="AK105" s="64">
        <v>6.7814823008276148</v>
      </c>
      <c r="AL105" s="64">
        <v>11.943331553318536</v>
      </c>
      <c r="AM105" s="64">
        <v>6.2066040923903216</v>
      </c>
      <c r="AN105" s="65">
        <v>1.0721916666666544</v>
      </c>
    </row>
    <row r="106" spans="1:40" ht="12.75" customHeight="1" x14ac:dyDescent="0.3">
      <c r="A106" s="2">
        <v>40725</v>
      </c>
      <c r="B106" s="31" t="str">
        <f>MONTH(Serie_Encadeada[[#This Row],[Período]])&amp;YEAR(Serie_Encadeada[[#This Row],[Período]])</f>
        <v>72011</v>
      </c>
      <c r="C106" s="5">
        <v>136.1849</v>
      </c>
      <c r="D106" s="5">
        <v>125.0462</v>
      </c>
      <c r="E106" s="5">
        <v>120.0123</v>
      </c>
      <c r="F106" s="5">
        <v>133.05680000000001</v>
      </c>
      <c r="G106" s="5">
        <v>106.4061</v>
      </c>
      <c r="H106" s="5">
        <v>86.173400000000001</v>
      </c>
      <c r="J106" s="2">
        <v>40725</v>
      </c>
      <c r="K106" s="43">
        <v>-1.3647504294947723</v>
      </c>
      <c r="L106" s="44">
        <v>-6.5053593291969261E-2</v>
      </c>
      <c r="M106" s="44">
        <v>2.0780102271683409</v>
      </c>
      <c r="N106" s="45">
        <v>-0.88731303259637451</v>
      </c>
      <c r="O106" s="45">
        <v>-0.82273266175034099</v>
      </c>
      <c r="P106" s="11">
        <v>0</v>
      </c>
      <c r="R106" s="2">
        <v>40725</v>
      </c>
      <c r="S106" s="51">
        <v>0.19253519634616495</v>
      </c>
      <c r="T106" s="49">
        <v>0.80395714915649841</v>
      </c>
      <c r="U106" s="49">
        <v>0.72176533730360171</v>
      </c>
      <c r="V106" s="49">
        <v>-0.7389182773543348</v>
      </c>
      <c r="W106" s="49">
        <v>-1.5306297143904277</v>
      </c>
      <c r="X106" s="48">
        <v>-0.41840000000000543</v>
      </c>
      <c r="Z106" s="2">
        <v>40725</v>
      </c>
      <c r="AA106" s="51">
        <v>4.7194736020403179</v>
      </c>
      <c r="AB106" s="49">
        <v>1.5224239317164034</v>
      </c>
      <c r="AC106" s="49">
        <v>3.1007048941796294</v>
      </c>
      <c r="AD106" s="49">
        <v>8.753618292590998</v>
      </c>
      <c r="AE106" s="49">
        <v>7.0353443550492178</v>
      </c>
      <c r="AF106" s="48">
        <v>0.25544285714285309</v>
      </c>
      <c r="AH106" s="2">
        <v>40725</v>
      </c>
      <c r="AI106" s="63">
        <v>6.5757688645612618</v>
      </c>
      <c r="AJ106" s="64">
        <v>4.444273253867264</v>
      </c>
      <c r="AK106" s="64">
        <v>5.7687656616804555</v>
      </c>
      <c r="AL106" s="64">
        <v>10.347509153828872</v>
      </c>
      <c r="AM106" s="64">
        <v>5.6394239776406945</v>
      </c>
      <c r="AN106" s="65">
        <v>0.68702500000000555</v>
      </c>
    </row>
    <row r="107" spans="1:40" ht="12.75" customHeight="1" x14ac:dyDescent="0.3">
      <c r="A107" s="2">
        <v>40756</v>
      </c>
      <c r="B107" s="31" t="str">
        <f>MONTH(Serie_Encadeada[[#This Row],[Período]])&amp;YEAR(Serie_Encadeada[[#This Row],[Período]])</f>
        <v>82011</v>
      </c>
      <c r="C107" s="5">
        <v>141.5292</v>
      </c>
      <c r="D107" s="5">
        <v>125.518</v>
      </c>
      <c r="E107" s="5">
        <v>123.6477</v>
      </c>
      <c r="F107" s="5">
        <v>128.33199999999999</v>
      </c>
      <c r="G107" s="5">
        <v>102.2419</v>
      </c>
      <c r="H107" s="5">
        <v>87.685299999999998</v>
      </c>
      <c r="J107" s="2">
        <v>40756</v>
      </c>
      <c r="K107" s="43">
        <v>3.9242970402739248</v>
      </c>
      <c r="L107" s="44">
        <v>0.37730054971682608</v>
      </c>
      <c r="M107" s="44">
        <v>3.0291895080754259</v>
      </c>
      <c r="N107" s="45">
        <v>-3.5509647007894491</v>
      </c>
      <c r="O107" s="45">
        <v>-3.9134974404662835</v>
      </c>
      <c r="P107" s="11">
        <v>1.5118999999999971</v>
      </c>
      <c r="R107" s="2">
        <v>40756</v>
      </c>
      <c r="S107" s="51">
        <v>0.43593686686078925</v>
      </c>
      <c r="T107" s="49">
        <v>0.42942424186658018</v>
      </c>
      <c r="U107" s="49">
        <v>2.8264707618946985</v>
      </c>
      <c r="V107" s="49">
        <v>5.4295408427330862</v>
      </c>
      <c r="W107" s="49">
        <v>4.9786945673713721</v>
      </c>
      <c r="X107" s="48">
        <v>1.129800000000003</v>
      </c>
      <c r="Z107" s="2">
        <v>40756</v>
      </c>
      <c r="AA107" s="51">
        <v>4.1267803578051163</v>
      </c>
      <c r="AB107" s="49">
        <v>1.3823791105151932</v>
      </c>
      <c r="AC107" s="49">
        <v>3.0644144749418154</v>
      </c>
      <c r="AD107" s="49">
        <v>8.3505624469243038</v>
      </c>
      <c r="AE107" s="49">
        <v>6.792427522715939</v>
      </c>
      <c r="AF107" s="48">
        <v>0.36473750000000393</v>
      </c>
      <c r="AH107" s="2">
        <v>40756</v>
      </c>
      <c r="AI107" s="63">
        <v>5.2544502943644522</v>
      </c>
      <c r="AJ107" s="64">
        <v>3.4868684205662577</v>
      </c>
      <c r="AK107" s="64">
        <v>4.899975309550797</v>
      </c>
      <c r="AL107" s="64">
        <v>9.6701759468021038</v>
      </c>
      <c r="AM107" s="64">
        <v>5.8638024398708914</v>
      </c>
      <c r="AN107" s="65">
        <v>0.54728333333333978</v>
      </c>
    </row>
    <row r="108" spans="1:40" ht="12.75" customHeight="1" x14ac:dyDescent="0.3">
      <c r="A108" s="2">
        <v>40787</v>
      </c>
      <c r="B108" s="31" t="str">
        <f>MONTH(Serie_Encadeada[[#This Row],[Período]])&amp;YEAR(Serie_Encadeada[[#This Row],[Período]])</f>
        <v>92011</v>
      </c>
      <c r="C108" s="5">
        <v>142.34880000000001</v>
      </c>
      <c r="D108" s="5">
        <v>125.2182</v>
      </c>
      <c r="E108" s="5">
        <v>119.95440000000001</v>
      </c>
      <c r="F108" s="5">
        <v>131.8922</v>
      </c>
      <c r="G108" s="5">
        <v>105.32989999999999</v>
      </c>
      <c r="H108" s="5">
        <v>86.667299999999997</v>
      </c>
      <c r="J108" s="2">
        <v>40787</v>
      </c>
      <c r="K108" s="43">
        <v>0.57910311087747846</v>
      </c>
      <c r="L108" s="44">
        <v>-0.2388502047515135</v>
      </c>
      <c r="M108" s="44">
        <v>-2.986954063844288</v>
      </c>
      <c r="N108" s="45">
        <v>2.7742106411495255</v>
      </c>
      <c r="O108" s="45">
        <v>3.020288159746634</v>
      </c>
      <c r="P108" s="11">
        <v>-1.0180000000000007</v>
      </c>
      <c r="R108" s="2">
        <v>40787</v>
      </c>
      <c r="S108" s="51">
        <v>0.77505769748114794</v>
      </c>
      <c r="T108" s="49">
        <v>0.20141397894635729</v>
      </c>
      <c r="U108" s="49">
        <v>1.2166649087649015</v>
      </c>
      <c r="V108" s="49">
        <v>8.4043400464711482</v>
      </c>
      <c r="W108" s="49">
        <v>8.1864551621000849</v>
      </c>
      <c r="X108" s="48">
        <v>1.6353000000000009</v>
      </c>
      <c r="Z108" s="2">
        <v>40787</v>
      </c>
      <c r="AA108" s="51">
        <v>3.718526120871807</v>
      </c>
      <c r="AB108" s="49">
        <v>1.2482633600411897</v>
      </c>
      <c r="AC108" s="49">
        <v>2.8512299260955825</v>
      </c>
      <c r="AD108" s="49">
        <v>8.3563756186589515</v>
      </c>
      <c r="AE108" s="49">
        <v>6.9396417448861962</v>
      </c>
      <c r="AF108" s="48">
        <v>0.50591111111111786</v>
      </c>
      <c r="AH108" s="2">
        <v>40787</v>
      </c>
      <c r="AI108" s="63">
        <v>4.5538885314035813</v>
      </c>
      <c r="AJ108" s="64">
        <v>2.6663379178981819</v>
      </c>
      <c r="AK108" s="64">
        <v>4.1460851649317858</v>
      </c>
      <c r="AL108" s="64">
        <v>9.2819904552467509</v>
      </c>
      <c r="AM108" s="64">
        <v>6.2366613754874658</v>
      </c>
      <c r="AN108" s="65">
        <v>0.62386666666665747</v>
      </c>
    </row>
    <row r="109" spans="1:40" x14ac:dyDescent="0.3">
      <c r="A109" s="2">
        <v>40817</v>
      </c>
      <c r="B109" s="31" t="str">
        <f>MONTH(Serie_Encadeada[[#This Row],[Período]])&amp;YEAR(Serie_Encadeada[[#This Row],[Período]])</f>
        <v>102011</v>
      </c>
      <c r="C109" s="5">
        <v>135.648</v>
      </c>
      <c r="D109" s="5">
        <v>124.55759999999999</v>
      </c>
      <c r="E109" s="5">
        <v>119.33450000000001</v>
      </c>
      <c r="F109" s="5">
        <v>135.07939999999999</v>
      </c>
      <c r="G109" s="5">
        <v>108.4473</v>
      </c>
      <c r="H109" s="5">
        <v>85.950199999999995</v>
      </c>
      <c r="J109" s="2">
        <v>40817</v>
      </c>
      <c r="K109" s="43">
        <v>-4.7073104936606525</v>
      </c>
      <c r="L109" s="44">
        <v>-0.52755909284752722</v>
      </c>
      <c r="M109" s="44">
        <v>-0.51677970962299102</v>
      </c>
      <c r="N109" s="45">
        <v>2.4165189450172111</v>
      </c>
      <c r="O109" s="45">
        <v>2.9596534317416077</v>
      </c>
      <c r="P109" s="11">
        <v>-0.71710000000000207</v>
      </c>
      <c r="R109" s="2">
        <v>40817</v>
      </c>
      <c r="S109" s="51">
        <v>2.2858375195865306</v>
      </c>
      <c r="T109" s="49">
        <v>0.55452984442648201</v>
      </c>
      <c r="U109" s="49">
        <v>1.7325335756703679</v>
      </c>
      <c r="V109" s="49">
        <v>5.0045280877477207</v>
      </c>
      <c r="W109" s="49">
        <v>4.4253573612321411</v>
      </c>
      <c r="X109" s="48">
        <v>-1.200800000000001</v>
      </c>
      <c r="Z109" s="2">
        <v>40817</v>
      </c>
      <c r="AA109" s="51">
        <v>3.5715023603329343</v>
      </c>
      <c r="AB109" s="49">
        <v>1.1780720207895292</v>
      </c>
      <c r="AC109" s="49">
        <v>2.7365717950465211</v>
      </c>
      <c r="AD109" s="49">
        <v>8.0125761762119314</v>
      </c>
      <c r="AE109" s="49">
        <v>6.6850934994575244</v>
      </c>
      <c r="AF109" s="48">
        <v>0.33523999999999887</v>
      </c>
      <c r="AH109" s="2">
        <v>40817</v>
      </c>
      <c r="AI109" s="63">
        <v>4.8399521859246688</v>
      </c>
      <c r="AJ109" s="64">
        <v>2.0648360414344933</v>
      </c>
      <c r="AK109" s="64">
        <v>3.7870550023023482</v>
      </c>
      <c r="AL109" s="64">
        <v>8.5786057348993587</v>
      </c>
      <c r="AM109" s="64">
        <v>6.1337986647806684</v>
      </c>
      <c r="AN109" s="65">
        <v>0.32949999999999591</v>
      </c>
    </row>
    <row r="110" spans="1:40" ht="12.75" customHeight="1" x14ac:dyDescent="0.3">
      <c r="A110" s="2">
        <v>40848</v>
      </c>
      <c r="B110" s="31" t="str">
        <f>MONTH(Serie_Encadeada[[#This Row],[Período]])&amp;YEAR(Serie_Encadeada[[#This Row],[Período]])</f>
        <v>112011</v>
      </c>
      <c r="C110" s="5">
        <v>133.33009999999999</v>
      </c>
      <c r="D110" s="5">
        <v>123.2803</v>
      </c>
      <c r="E110" s="5">
        <v>119.7022</v>
      </c>
      <c r="F110" s="5">
        <v>154.5849</v>
      </c>
      <c r="G110" s="5">
        <v>125.393</v>
      </c>
      <c r="H110" s="5">
        <v>85.732200000000006</v>
      </c>
      <c r="J110" s="2">
        <v>40848</v>
      </c>
      <c r="K110" s="43">
        <v>-1.7087609105921273</v>
      </c>
      <c r="L110" s="44">
        <v>-1.0254693410919902</v>
      </c>
      <c r="M110" s="44">
        <v>0.30812547922017458</v>
      </c>
      <c r="N110" s="45">
        <v>14.440025644176695</v>
      </c>
      <c r="O110" s="45">
        <v>15.6257463302452</v>
      </c>
      <c r="P110" s="11">
        <v>-0.21799999999998931</v>
      </c>
      <c r="R110" s="2">
        <v>40848</v>
      </c>
      <c r="S110" s="51">
        <v>-1.5845517461292338</v>
      </c>
      <c r="T110" s="49">
        <v>-0.33380978097422298</v>
      </c>
      <c r="U110" s="49">
        <v>0.7127165767392496</v>
      </c>
      <c r="V110" s="49">
        <v>4.2265078079752474</v>
      </c>
      <c r="W110" s="49">
        <v>4.5755613118877552</v>
      </c>
      <c r="X110" s="48">
        <v>-0.88339999999999463</v>
      </c>
      <c r="Z110" s="2">
        <v>40848</v>
      </c>
      <c r="AA110" s="51">
        <v>3.0822610284139569</v>
      </c>
      <c r="AB110" s="49">
        <v>1.0393373060882267</v>
      </c>
      <c r="AC110" s="49">
        <v>2.5461687509809985</v>
      </c>
      <c r="AD110" s="49">
        <v>7.6121934503684203</v>
      </c>
      <c r="AE110" s="49">
        <v>6.4643129186493331</v>
      </c>
      <c r="AF110" s="48">
        <v>0.22445454545454879</v>
      </c>
      <c r="AH110" s="2">
        <v>40848</v>
      </c>
      <c r="AI110" s="63">
        <v>3.4579397811696135</v>
      </c>
      <c r="AJ110" s="64">
        <v>1.4330366963317511</v>
      </c>
      <c r="AK110" s="64">
        <v>3.1497170644378709</v>
      </c>
      <c r="AL110" s="64">
        <v>7.7086129400530989</v>
      </c>
      <c r="AM110" s="64">
        <v>5.9841228834606381</v>
      </c>
      <c r="AN110" s="65">
        <v>5.7441666666662172E-2</v>
      </c>
    </row>
    <row r="111" spans="1:40" ht="12.75" customHeight="1" x14ac:dyDescent="0.3">
      <c r="A111" s="2">
        <v>40878</v>
      </c>
      <c r="B111" s="31" t="str">
        <f>MONTH(Serie_Encadeada[[#This Row],[Período]])&amp;YEAR(Serie_Encadeada[[#This Row],[Período]])</f>
        <v>122011</v>
      </c>
      <c r="C111" s="5">
        <v>129.9691</v>
      </c>
      <c r="D111" s="5">
        <v>121.747</v>
      </c>
      <c r="E111" s="5">
        <v>112.15470000000001</v>
      </c>
      <c r="F111" s="5">
        <v>204.8039</v>
      </c>
      <c r="G111" s="5">
        <v>168.2209</v>
      </c>
      <c r="H111" s="5">
        <v>84.193600000000004</v>
      </c>
      <c r="J111" s="2">
        <v>40878</v>
      </c>
      <c r="K111" s="43">
        <v>-2.5208111296698874</v>
      </c>
      <c r="L111" s="44">
        <v>-1.2437510291587521</v>
      </c>
      <c r="M111" s="44">
        <v>-6.305230814471245</v>
      </c>
      <c r="N111" s="45">
        <v>32.486355394349637</v>
      </c>
      <c r="O111" s="45">
        <v>34.154936878454137</v>
      </c>
      <c r="P111" s="11">
        <v>-1.5386000000000024</v>
      </c>
      <c r="R111" s="2">
        <v>40878</v>
      </c>
      <c r="S111" s="51">
        <v>-2.6205058044484555</v>
      </c>
      <c r="T111" s="49">
        <v>-0.46966395932031607</v>
      </c>
      <c r="U111" s="49">
        <v>-1.4622338976796467</v>
      </c>
      <c r="V111" s="49">
        <v>8.6056687049285703</v>
      </c>
      <c r="W111" s="49">
        <v>9.1181469084870752</v>
      </c>
      <c r="X111" s="48">
        <v>2.908299999999997</v>
      </c>
      <c r="Z111" s="2">
        <v>40878</v>
      </c>
      <c r="AA111" s="51">
        <v>2.5947453687290434</v>
      </c>
      <c r="AB111" s="49">
        <v>0.91379487884741772</v>
      </c>
      <c r="AC111" s="49">
        <v>2.2148857499676167</v>
      </c>
      <c r="AD111" s="49">
        <v>7.7299412239376508</v>
      </c>
      <c r="AE111" s="49">
        <v>6.779059516763871</v>
      </c>
      <c r="AF111" s="48">
        <v>0.44810833333333733</v>
      </c>
      <c r="AH111" s="2">
        <v>40878</v>
      </c>
      <c r="AI111" s="63">
        <v>2.5947453687290434</v>
      </c>
      <c r="AJ111" s="64">
        <v>0.91379487884741772</v>
      </c>
      <c r="AK111" s="64">
        <v>2.2148857499676167</v>
      </c>
      <c r="AL111" s="64">
        <v>7.7299412239376508</v>
      </c>
      <c r="AM111" s="64">
        <v>6.779059516763871</v>
      </c>
      <c r="AN111" s="65">
        <v>0.44810833333333733</v>
      </c>
    </row>
    <row r="112" spans="1:40" ht="12.75" customHeight="1" x14ac:dyDescent="0.3">
      <c r="A112" s="2">
        <v>40909</v>
      </c>
      <c r="B112" s="31" t="str">
        <f>MONTH(Serie_Encadeada[[#This Row],[Período]])&amp;YEAR(Serie_Encadeada[[#This Row],[Período]])</f>
        <v>12012</v>
      </c>
      <c r="C112" s="5">
        <v>116.7773</v>
      </c>
      <c r="D112" s="5">
        <v>121.9662</v>
      </c>
      <c r="E112" s="5">
        <v>111.7731</v>
      </c>
      <c r="F112" s="5">
        <v>136.4811</v>
      </c>
      <c r="G112" s="5">
        <v>111.9008</v>
      </c>
      <c r="H112" s="5">
        <v>83.932599999999994</v>
      </c>
      <c r="J112" s="2">
        <v>40909</v>
      </c>
      <c r="K112" s="43">
        <v>-10.149951026820991</v>
      </c>
      <c r="L112" s="44">
        <v>0.18004550420133614</v>
      </c>
      <c r="M112" s="44">
        <v>-0.34024432324281184</v>
      </c>
      <c r="N112" s="45">
        <v>-33.360106912026581</v>
      </c>
      <c r="O112" s="45">
        <v>-33.479847034464797</v>
      </c>
      <c r="P112" s="11">
        <v>-0.26100000000000989</v>
      </c>
      <c r="R112" s="2">
        <v>40909</v>
      </c>
      <c r="S112" s="51">
        <v>5.4394963924195219</v>
      </c>
      <c r="T112" s="49">
        <v>8.501377781206057E-2</v>
      </c>
      <c r="U112" s="49">
        <v>2.6682722778552392</v>
      </c>
      <c r="V112" s="49">
        <v>-1.9877342027590845</v>
      </c>
      <c r="W112" s="49">
        <v>-2.0709354915496299</v>
      </c>
      <c r="X112" s="50">
        <v>1.0034999999999883</v>
      </c>
      <c r="Z112" s="2">
        <v>40909</v>
      </c>
      <c r="AA112" s="51">
        <v>5.4394963924195219</v>
      </c>
      <c r="AB112" s="49">
        <v>8.501377781206057E-2</v>
      </c>
      <c r="AC112" s="49">
        <v>2.6682722778552392</v>
      </c>
      <c r="AD112" s="49">
        <v>-1.9877342027590845</v>
      </c>
      <c r="AE112" s="49">
        <v>-2.0709354915496299</v>
      </c>
      <c r="AF112" s="50">
        <v>1.0034999999999883</v>
      </c>
      <c r="AH112" s="2">
        <v>40909</v>
      </c>
      <c r="AI112" s="63">
        <v>2.7287706586949603</v>
      </c>
      <c r="AJ112" s="64">
        <v>0.56103947363786599</v>
      </c>
      <c r="AK112" s="64">
        <v>1.9475305918327217</v>
      </c>
      <c r="AL112" s="64">
        <v>6.9701755753472625</v>
      </c>
      <c r="AM112" s="64">
        <v>6.407304641996185</v>
      </c>
      <c r="AN112" s="65">
        <v>0.48810833333334358</v>
      </c>
    </row>
    <row r="113" spans="1:40" ht="12.75" customHeight="1" x14ac:dyDescent="0.3">
      <c r="A113" s="2">
        <v>40940</v>
      </c>
      <c r="B113" s="31" t="str">
        <f>MONTH(Serie_Encadeada[[#This Row],[Período]])&amp;YEAR(Serie_Encadeada[[#This Row],[Período]])</f>
        <v>22012</v>
      </c>
      <c r="C113" s="5">
        <v>115.6884</v>
      </c>
      <c r="D113" s="5">
        <v>121.9806</v>
      </c>
      <c r="E113" s="5">
        <v>112.02719999999999</v>
      </c>
      <c r="F113" s="5">
        <v>169.63040000000001</v>
      </c>
      <c r="G113" s="5">
        <v>139.0634</v>
      </c>
      <c r="H113" s="5">
        <v>83.199399999999997</v>
      </c>
      <c r="J113" s="2">
        <v>40940</v>
      </c>
      <c r="K113" s="43">
        <v>-0.93245861995438784</v>
      </c>
      <c r="L113" s="44">
        <v>1.1806549683432671E-2</v>
      </c>
      <c r="M113" s="44">
        <v>0.22733555748207215</v>
      </c>
      <c r="N113" s="45">
        <v>24.288564497208778</v>
      </c>
      <c r="O113" s="45">
        <v>24.273821098687407</v>
      </c>
      <c r="P113" s="11">
        <v>-0.73319999999999652</v>
      </c>
      <c r="R113" s="2">
        <v>40940</v>
      </c>
      <c r="S113" s="51">
        <v>-8.9972727909173784</v>
      </c>
      <c r="T113" s="49">
        <v>0.40291017202082496</v>
      </c>
      <c r="U113" s="49">
        <v>-0.6945263170958107</v>
      </c>
      <c r="V113" s="49">
        <v>2.5346793433879236</v>
      </c>
      <c r="W113" s="49">
        <v>2.1231940146373471</v>
      </c>
      <c r="X113" s="50">
        <v>-0.84590000000000032</v>
      </c>
      <c r="Z113" s="2">
        <v>40940</v>
      </c>
      <c r="AA113" s="51">
        <v>-2.2757349108286893</v>
      </c>
      <c r="AB113" s="49">
        <v>0.24371932705358193</v>
      </c>
      <c r="AC113" s="49">
        <v>0.95696974317356964</v>
      </c>
      <c r="AD113" s="49">
        <v>0.4678257393428738</v>
      </c>
      <c r="AE113" s="49">
        <v>0.20955169194623491</v>
      </c>
      <c r="AF113" s="50">
        <v>7.8800000000001091E-2</v>
      </c>
      <c r="AH113" s="2">
        <v>40940</v>
      </c>
      <c r="AI113" s="63">
        <v>0.62141422698582982</v>
      </c>
      <c r="AJ113" s="64">
        <v>0.37666404642641443</v>
      </c>
      <c r="AK113" s="64">
        <v>1.2487026046728147</v>
      </c>
      <c r="AL113" s="64">
        <v>5.8622707776377494</v>
      </c>
      <c r="AM113" s="64">
        <v>5.5095025408143474</v>
      </c>
      <c r="AN113" s="65">
        <v>0.34390000000001919</v>
      </c>
    </row>
    <row r="114" spans="1:40" ht="12.75" customHeight="1" x14ac:dyDescent="0.3">
      <c r="A114" s="2">
        <v>40969</v>
      </c>
      <c r="B114" s="31" t="str">
        <f>MONTH(Serie_Encadeada[[#This Row],[Período]])&amp;YEAR(Serie_Encadeada[[#This Row],[Período]])</f>
        <v>32012</v>
      </c>
      <c r="C114" s="5">
        <v>132.3134</v>
      </c>
      <c r="D114" s="5">
        <v>122.5234</v>
      </c>
      <c r="E114" s="5">
        <v>123.3365</v>
      </c>
      <c r="F114" s="5">
        <v>147.95429999999999</v>
      </c>
      <c r="G114" s="5">
        <v>120.7559</v>
      </c>
      <c r="H114" s="5">
        <v>83.526700000000005</v>
      </c>
      <c r="J114" s="2">
        <v>40969</v>
      </c>
      <c r="K114" s="43">
        <v>14.370498684397052</v>
      </c>
      <c r="L114" s="44">
        <v>0.44498879329991797</v>
      </c>
      <c r="M114" s="44">
        <v>10.095137609437716</v>
      </c>
      <c r="N114" s="45">
        <v>-12.778428866523935</v>
      </c>
      <c r="O114" s="45">
        <v>-13.164858618443102</v>
      </c>
      <c r="P114" s="11">
        <v>0.32730000000000814</v>
      </c>
      <c r="R114" s="2">
        <v>40969</v>
      </c>
      <c r="S114" s="51">
        <v>-1.5716441970718407</v>
      </c>
      <c r="T114" s="49">
        <v>0.47019270192701301</v>
      </c>
      <c r="U114" s="49">
        <v>4.7637694282253529</v>
      </c>
      <c r="V114" s="49">
        <v>12.571072928261689</v>
      </c>
      <c r="W114" s="49">
        <v>12.044236521945679</v>
      </c>
      <c r="X114" s="50">
        <v>-1.1872999999999934</v>
      </c>
      <c r="Z114" s="2">
        <v>40969</v>
      </c>
      <c r="AA114" s="51">
        <v>-2.0215129894739658</v>
      </c>
      <c r="AB114" s="49">
        <v>0.31932334657436673</v>
      </c>
      <c r="AC114" s="49">
        <v>2.2774125821174569</v>
      </c>
      <c r="AD114" s="49">
        <v>4.1153541014129003</v>
      </c>
      <c r="AE114" s="49">
        <v>3.770226004188546</v>
      </c>
      <c r="AF114" s="50">
        <v>-0.34323333333333039</v>
      </c>
      <c r="AH114" s="2">
        <v>40969</v>
      </c>
      <c r="AI114" s="63">
        <v>0.43596569226384241</v>
      </c>
      <c r="AJ114" s="64">
        <v>0.41144747010356136</v>
      </c>
      <c r="AK114" s="64">
        <v>1.7361555606652457</v>
      </c>
      <c r="AL114" s="64">
        <v>6.1770741685621546</v>
      </c>
      <c r="AM114" s="64">
        <v>5.7906507719614675</v>
      </c>
      <c r="AN114" s="65">
        <v>0.26660000000002526</v>
      </c>
    </row>
    <row r="115" spans="1:40" ht="12.75" customHeight="1" x14ac:dyDescent="0.3">
      <c r="A115" s="2">
        <v>41000</v>
      </c>
      <c r="B115" s="31" t="str">
        <f>MONTH(Serie_Encadeada[[#This Row],[Período]])&amp;YEAR(Serie_Encadeada[[#This Row],[Período]])</f>
        <v>42012</v>
      </c>
      <c r="C115" s="5">
        <v>119.3413</v>
      </c>
      <c r="D115" s="5">
        <v>121.3655</v>
      </c>
      <c r="E115" s="5">
        <v>115.71080000000001</v>
      </c>
      <c r="F115" s="5">
        <v>130.6532</v>
      </c>
      <c r="G115" s="5">
        <v>107.65260000000001</v>
      </c>
      <c r="H115" s="5">
        <v>83.809399999999997</v>
      </c>
      <c r="J115" s="2">
        <v>41000</v>
      </c>
      <c r="K115" s="43">
        <v>-9.8040712429731212</v>
      </c>
      <c r="L115" s="44">
        <v>-0.94504396711158678</v>
      </c>
      <c r="M115" s="44">
        <v>-6.1828412513732713</v>
      </c>
      <c r="N115" s="45">
        <v>-11.693543208950326</v>
      </c>
      <c r="O115" s="45">
        <v>-10.851064005982309</v>
      </c>
      <c r="P115" s="11">
        <v>0.28269999999999129</v>
      </c>
      <c r="R115" s="2">
        <v>41000</v>
      </c>
      <c r="S115" s="51">
        <v>-8.8557295242663034</v>
      </c>
      <c r="T115" s="49">
        <v>-1.3718412139100407</v>
      </c>
      <c r="U115" s="49">
        <v>1.0743276826090646</v>
      </c>
      <c r="V115" s="49">
        <v>5.6490322413703913</v>
      </c>
      <c r="W115" s="49">
        <v>7.1185071234823276</v>
      </c>
      <c r="X115" s="50">
        <v>-0.97950000000000159</v>
      </c>
      <c r="Z115" s="2">
        <v>41000</v>
      </c>
      <c r="AA115" s="51">
        <v>-3.7996828563593663</v>
      </c>
      <c r="AB115" s="49">
        <v>-0.10680704476006295</v>
      </c>
      <c r="AC115" s="49">
        <v>1.9739671460800827</v>
      </c>
      <c r="AD115" s="49">
        <v>4.4541727791302632</v>
      </c>
      <c r="AE115" s="49">
        <v>4.5037945278226088</v>
      </c>
      <c r="AF115" s="50">
        <v>-0.5023000000000053</v>
      </c>
      <c r="AH115" s="2">
        <v>41000</v>
      </c>
      <c r="AI115" s="63">
        <v>-0.49957417904195678</v>
      </c>
      <c r="AJ115" s="64">
        <v>0.28256532971005305</v>
      </c>
      <c r="AK115" s="64">
        <v>1.7485127517972046</v>
      </c>
      <c r="AL115" s="64">
        <v>5.9957151781424001</v>
      </c>
      <c r="AM115" s="64">
        <v>5.7352561670740796</v>
      </c>
      <c r="AN115" s="65">
        <v>0.23353333333334092</v>
      </c>
    </row>
    <row r="116" spans="1:40" ht="12.75" customHeight="1" x14ac:dyDescent="0.3">
      <c r="A116" s="2">
        <v>41030</v>
      </c>
      <c r="B116" s="31" t="str">
        <f>MONTH(Serie_Encadeada[[#This Row],[Período]])&amp;YEAR(Serie_Encadeada[[#This Row],[Período]])</f>
        <v>52012</v>
      </c>
      <c r="C116" s="5">
        <v>137.1677</v>
      </c>
      <c r="D116" s="5">
        <v>121.4919</v>
      </c>
      <c r="E116" s="5">
        <v>120.1045</v>
      </c>
      <c r="F116" s="5">
        <v>129.17429999999999</v>
      </c>
      <c r="G116" s="5">
        <v>106.3233</v>
      </c>
      <c r="H116" s="5">
        <v>84.525099999999995</v>
      </c>
      <c r="J116" s="2">
        <v>41030</v>
      </c>
      <c r="K116" s="43">
        <v>14.937326809746493</v>
      </c>
      <c r="L116" s="44">
        <v>0.10414821345440331</v>
      </c>
      <c r="M116" s="44">
        <v>3.7971390743128519</v>
      </c>
      <c r="N116" s="45">
        <v>-1.1319278823633943</v>
      </c>
      <c r="O116" s="45">
        <v>-1.234805290350631</v>
      </c>
      <c r="P116" s="11">
        <v>0.71569999999999823</v>
      </c>
      <c r="R116" s="2">
        <v>41030</v>
      </c>
      <c r="S116" s="51">
        <v>-3.012894120575158</v>
      </c>
      <c r="T116" s="49">
        <v>-2.704826002207104</v>
      </c>
      <c r="U116" s="49">
        <v>-1.0734895122059647</v>
      </c>
      <c r="V116" s="49">
        <v>-2.347453687079271</v>
      </c>
      <c r="W116" s="49">
        <v>0.36720873220478167</v>
      </c>
      <c r="X116" s="50">
        <v>-1.7895000000000039</v>
      </c>
      <c r="Z116" s="2">
        <v>41030</v>
      </c>
      <c r="AA116" s="51">
        <v>-3.6270760208155854</v>
      </c>
      <c r="AB116" s="49">
        <v>-0.63583337124754824</v>
      </c>
      <c r="AC116" s="49">
        <v>1.3308458014120714</v>
      </c>
      <c r="AD116" s="49">
        <v>3.154127063553442</v>
      </c>
      <c r="AE116" s="49">
        <v>3.7277239339587953</v>
      </c>
      <c r="AF116" s="50">
        <v>-0.75973999999999364</v>
      </c>
      <c r="AH116" s="2">
        <v>41030</v>
      </c>
      <c r="AI116" s="63">
        <v>-1.3133831857765577</v>
      </c>
      <c r="AJ116" s="64">
        <v>-3.0838781067654149E-2</v>
      </c>
      <c r="AK116" s="64">
        <v>1.3244592188851825</v>
      </c>
      <c r="AL116" s="64">
        <v>4.9598596931919081</v>
      </c>
      <c r="AM116" s="64">
        <v>5.0056593289648665</v>
      </c>
      <c r="AN116" s="65">
        <v>4.1516666666666424E-2</v>
      </c>
    </row>
    <row r="117" spans="1:40" ht="12.75" customHeight="1" x14ac:dyDescent="0.3">
      <c r="A117" s="2">
        <v>41061</v>
      </c>
      <c r="B117" s="31" t="str">
        <f>MONTH(Serie_Encadeada[[#This Row],[Período]])&amp;YEAR(Serie_Encadeada[[#This Row],[Período]])</f>
        <v>62012</v>
      </c>
      <c r="C117" s="5">
        <v>135.97800000000001</v>
      </c>
      <c r="D117" s="5">
        <v>123.8912</v>
      </c>
      <c r="E117" s="5">
        <v>119.21429999999999</v>
      </c>
      <c r="F117" s="5">
        <v>129.05179999999999</v>
      </c>
      <c r="G117" s="5">
        <v>104.16549999999999</v>
      </c>
      <c r="H117" s="5">
        <v>87.150999999999996</v>
      </c>
      <c r="J117" s="2">
        <v>41061</v>
      </c>
      <c r="K117" s="43">
        <v>-0.86733246967032895</v>
      </c>
      <c r="L117" s="44">
        <v>1.9748641678992565</v>
      </c>
      <c r="M117" s="44">
        <v>-0.74118788221924004</v>
      </c>
      <c r="N117" s="45">
        <v>-9.4833105346808375E-2</v>
      </c>
      <c r="O117" s="45">
        <v>-2.0294704923568108</v>
      </c>
      <c r="P117" s="11">
        <v>2.6259000000000015</v>
      </c>
      <c r="R117" s="2">
        <v>41061</v>
      </c>
      <c r="S117" s="51">
        <v>-1.5146028223528394</v>
      </c>
      <c r="T117" s="49">
        <v>-0.98811133594826661</v>
      </c>
      <c r="U117" s="49">
        <v>1.3992610309502824</v>
      </c>
      <c r="V117" s="49">
        <v>-3.8705976997795162</v>
      </c>
      <c r="W117" s="49">
        <v>-2.9111146736658444</v>
      </c>
      <c r="X117" s="50">
        <v>0.97759999999999536</v>
      </c>
      <c r="Z117" s="2">
        <v>41061</v>
      </c>
      <c r="AA117" s="51">
        <v>-3.2544523085571146</v>
      </c>
      <c r="AB117" s="49">
        <v>-0.69553329614252835</v>
      </c>
      <c r="AC117" s="49">
        <v>1.3424548793776485</v>
      </c>
      <c r="AD117" s="49">
        <v>2.0128457422958599</v>
      </c>
      <c r="AE117" s="49">
        <v>2.6676933512893859</v>
      </c>
      <c r="AF117" s="50">
        <v>-0.47018333333333828</v>
      </c>
      <c r="AH117" s="2">
        <v>41061</v>
      </c>
      <c r="AI117" s="63">
        <v>-1.6298070865426344</v>
      </c>
      <c r="AJ117" s="64">
        <v>-0.24626975831925432</v>
      </c>
      <c r="AK117" s="64">
        <v>1.1577470721147007</v>
      </c>
      <c r="AL117" s="64">
        <v>3.6788780143623079</v>
      </c>
      <c r="AM117" s="64">
        <v>3.9351398872941212</v>
      </c>
      <c r="AN117" s="65">
        <v>2.9141666666660626E-2</v>
      </c>
    </row>
    <row r="118" spans="1:40" ht="12.75" customHeight="1" x14ac:dyDescent="0.3">
      <c r="A118" s="2">
        <v>41091</v>
      </c>
      <c r="B118" s="31" t="str">
        <f>MONTH(Serie_Encadeada[[#This Row],[Período]])&amp;YEAR(Serie_Encadeada[[#This Row],[Período]])</f>
        <v>72012</v>
      </c>
      <c r="C118" s="5">
        <v>143.2662</v>
      </c>
      <c r="D118" s="5">
        <v>125.33629999999999</v>
      </c>
      <c r="E118" s="5">
        <v>124.8445</v>
      </c>
      <c r="F118" s="5">
        <v>136.79740000000001</v>
      </c>
      <c r="G118" s="5">
        <v>109.1443</v>
      </c>
      <c r="H118" s="5">
        <v>84.894099999999995</v>
      </c>
      <c r="J118" s="2">
        <v>41091</v>
      </c>
      <c r="K118" s="43">
        <v>5.3598376207915903</v>
      </c>
      <c r="L118" s="44">
        <v>1.1664266711437103</v>
      </c>
      <c r="M118" s="44">
        <v>4.7227555754636841</v>
      </c>
      <c r="N118" s="45">
        <v>6.0019310075489267</v>
      </c>
      <c r="O118" s="45">
        <v>4.7797015326571728</v>
      </c>
      <c r="P118" s="11">
        <v>-2.2569000000000017</v>
      </c>
      <c r="R118" s="2">
        <v>41091</v>
      </c>
      <c r="S118" s="51">
        <v>5.1997688436823752</v>
      </c>
      <c r="T118" s="49">
        <v>0.23199425492337661</v>
      </c>
      <c r="U118" s="49">
        <v>4.0264206252192487</v>
      </c>
      <c r="V118" s="49">
        <v>2.811280595956013</v>
      </c>
      <c r="W118" s="49">
        <v>2.5733487083917241</v>
      </c>
      <c r="X118" s="50">
        <v>-1.2793000000000063</v>
      </c>
      <c r="Z118" s="2">
        <v>41091</v>
      </c>
      <c r="AA118" s="51">
        <v>-2.0015346194231869</v>
      </c>
      <c r="AB118" s="49">
        <v>-0.56119958234909983</v>
      </c>
      <c r="AC118" s="49">
        <v>1.7387125953695597</v>
      </c>
      <c r="AD118" s="49">
        <v>2.1235822068556414</v>
      </c>
      <c r="AE118" s="49">
        <v>2.6547956272200905</v>
      </c>
      <c r="AF118" s="50">
        <v>-0.58577142857140529</v>
      </c>
      <c r="AH118" s="2">
        <v>41091</v>
      </c>
      <c r="AI118" s="63">
        <v>-1.2040217294589464</v>
      </c>
      <c r="AJ118" s="64">
        <v>-0.29378377797106908</v>
      </c>
      <c r="AK118" s="64">
        <v>1.4404383514731205</v>
      </c>
      <c r="AL118" s="64">
        <v>3.9646515309151726</v>
      </c>
      <c r="AM118" s="64">
        <v>4.2650607457152381</v>
      </c>
      <c r="AN118" s="65">
        <v>-4.260000000002151E-2</v>
      </c>
    </row>
    <row r="119" spans="1:40" ht="12.75" customHeight="1" x14ac:dyDescent="0.3">
      <c r="A119" s="2">
        <v>41122</v>
      </c>
      <c r="B119" s="31" t="str">
        <f>MONTH(Serie_Encadeada[[#This Row],[Período]])&amp;YEAR(Serie_Encadeada[[#This Row],[Período]])</f>
        <v>82012</v>
      </c>
      <c r="C119" s="5">
        <v>151.84829999999999</v>
      </c>
      <c r="D119" s="5">
        <v>125.7016</v>
      </c>
      <c r="E119" s="5">
        <v>128.1019</v>
      </c>
      <c r="F119" s="5">
        <v>133.203</v>
      </c>
      <c r="G119" s="5">
        <v>105.9676</v>
      </c>
      <c r="H119" s="5">
        <v>87.150999999999996</v>
      </c>
      <c r="J119" s="2">
        <v>41122</v>
      </c>
      <c r="K119" s="43">
        <v>5.9903173253705324</v>
      </c>
      <c r="L119" s="44">
        <v>0.29145586713506372</v>
      </c>
      <c r="M119" s="44">
        <v>2.6091658022580124</v>
      </c>
      <c r="N119" s="45">
        <v>-2.6275353186537225</v>
      </c>
      <c r="O119" s="45">
        <v>-2.9105505280623878</v>
      </c>
      <c r="P119" s="11">
        <v>2.2569000000000017</v>
      </c>
      <c r="R119" s="2">
        <v>41122</v>
      </c>
      <c r="S119" s="51">
        <v>7.2911455727863874</v>
      </c>
      <c r="T119" s="49">
        <v>0.14627384120205741</v>
      </c>
      <c r="U119" s="49">
        <v>3.6023314626960308</v>
      </c>
      <c r="V119" s="49">
        <v>3.7956238506374165</v>
      </c>
      <c r="W119" s="49">
        <v>3.6440050507668609</v>
      </c>
      <c r="X119" s="50">
        <v>-0.53430000000000177</v>
      </c>
      <c r="Z119" s="2">
        <v>41122</v>
      </c>
      <c r="AA119" s="51">
        <v>-0.76132479472708603</v>
      </c>
      <c r="AB119" s="49">
        <v>-0.47140386189560457</v>
      </c>
      <c r="AC119" s="49">
        <v>1.9847628199994678</v>
      </c>
      <c r="AD119" s="49">
        <v>2.3208573308026064</v>
      </c>
      <c r="AE119" s="49">
        <v>2.7696496519413283</v>
      </c>
      <c r="AF119" s="50">
        <v>-0.57933749999999407</v>
      </c>
      <c r="AH119" s="2">
        <v>41122</v>
      </c>
      <c r="AI119" s="63">
        <v>-0.5982467935337541</v>
      </c>
      <c r="AJ119" s="64">
        <v>-0.31747499478355179</v>
      </c>
      <c r="AK119" s="64">
        <v>1.5120705575988058</v>
      </c>
      <c r="AL119" s="64">
        <v>3.8452401301831052</v>
      </c>
      <c r="AM119" s="64">
        <v>4.1669678272041573</v>
      </c>
      <c r="AN119" s="65">
        <v>-0.18127500000002783</v>
      </c>
    </row>
    <row r="120" spans="1:40" ht="12.75" customHeight="1" x14ac:dyDescent="0.3">
      <c r="A120" s="2">
        <v>41153</v>
      </c>
      <c r="B120" s="31" t="str">
        <f>MONTH(Serie_Encadeada[[#This Row],[Período]])&amp;YEAR(Serie_Encadeada[[#This Row],[Período]])</f>
        <v>92012</v>
      </c>
      <c r="C120" s="5">
        <v>134.80629999999999</v>
      </c>
      <c r="D120" s="5">
        <v>125.8061</v>
      </c>
      <c r="E120" s="5">
        <v>121.08669999999999</v>
      </c>
      <c r="F120" s="5">
        <v>127.7145</v>
      </c>
      <c r="G120" s="5">
        <v>101.517</v>
      </c>
      <c r="H120" s="5">
        <v>85.7423</v>
      </c>
      <c r="J120" s="2">
        <v>41153</v>
      </c>
      <c r="K120" s="43">
        <v>-11.223042997517918</v>
      </c>
      <c r="L120" s="44">
        <v>8.3133388914700831E-2</v>
      </c>
      <c r="M120" s="44">
        <v>-5.476265379358157</v>
      </c>
      <c r="N120" s="45">
        <v>-4.1204026936330278</v>
      </c>
      <c r="O120" s="45">
        <v>-4.1999630075608092</v>
      </c>
      <c r="P120" s="11">
        <v>-1.4086999999999961</v>
      </c>
      <c r="R120" s="2">
        <v>41153</v>
      </c>
      <c r="S120" s="51">
        <v>-5.2986045544465545</v>
      </c>
      <c r="T120" s="49">
        <v>0.46950044003188418</v>
      </c>
      <c r="U120" s="49">
        <v>0.94394203130521803</v>
      </c>
      <c r="V120" s="49">
        <v>-3.1675110431094495</v>
      </c>
      <c r="W120" s="49">
        <v>-3.6199597645113109</v>
      </c>
      <c r="X120" s="50">
        <v>-0.92499999999999716</v>
      </c>
      <c r="Z120" s="2">
        <v>41153</v>
      </c>
      <c r="AA120" s="51">
        <v>-1.2983008271762553</v>
      </c>
      <c r="AB120" s="49">
        <v>-0.36565530962224779</v>
      </c>
      <c r="AC120" s="49">
        <v>1.8665863243523728</v>
      </c>
      <c r="AD120" s="49">
        <v>1.7273211562178414</v>
      </c>
      <c r="AE120" s="49">
        <v>2.0870173084027073</v>
      </c>
      <c r="AF120" s="50">
        <v>-0.61774444444444043</v>
      </c>
      <c r="AH120" s="2">
        <v>41153</v>
      </c>
      <c r="AI120" s="63">
        <v>-1.136201790754426</v>
      </c>
      <c r="AJ120" s="64">
        <v>-0.29476649977113889</v>
      </c>
      <c r="AK120" s="64">
        <v>1.4885076010570488</v>
      </c>
      <c r="AL120" s="64">
        <v>2.9671944052650594</v>
      </c>
      <c r="AM120" s="64">
        <v>3.2786412856147082</v>
      </c>
      <c r="AN120" s="65">
        <v>-0.3946333333333456</v>
      </c>
    </row>
    <row r="121" spans="1:40" x14ac:dyDescent="0.3">
      <c r="A121" s="2">
        <v>41183</v>
      </c>
      <c r="B121" s="31" t="str">
        <f>MONTH(Serie_Encadeada[[#This Row],[Período]])&amp;YEAR(Serie_Encadeada[[#This Row],[Período]])</f>
        <v>102012</v>
      </c>
      <c r="C121" s="5">
        <v>143.0625</v>
      </c>
      <c r="D121" s="5">
        <v>126.29649999999999</v>
      </c>
      <c r="E121" s="5">
        <v>126.9585</v>
      </c>
      <c r="F121" s="5">
        <v>138.06489999999999</v>
      </c>
      <c r="G121" s="5">
        <v>109.3181</v>
      </c>
      <c r="H121" s="5">
        <v>87.150999999999996</v>
      </c>
      <c r="J121" s="2">
        <v>41183</v>
      </c>
      <c r="K121" s="43">
        <v>6.1244912144313783</v>
      </c>
      <c r="L121" s="44">
        <v>0.38980621766352663</v>
      </c>
      <c r="M121" s="44">
        <v>4.8492526429409732</v>
      </c>
      <c r="N121" s="45">
        <v>8.1043264468795577</v>
      </c>
      <c r="O121" s="45">
        <v>7.6845257444565993</v>
      </c>
      <c r="P121" s="11">
        <v>1.4086999999999961</v>
      </c>
      <c r="R121" s="2">
        <v>41183</v>
      </c>
      <c r="S121" s="51">
        <v>5.4659854918612911</v>
      </c>
      <c r="T121" s="49">
        <v>1.3960609388748668</v>
      </c>
      <c r="U121" s="49">
        <v>6.3887643556557361</v>
      </c>
      <c r="V121" s="49">
        <v>2.2101815672856127</v>
      </c>
      <c r="W121" s="49">
        <v>0.80297065948161239</v>
      </c>
      <c r="X121" s="50">
        <v>1.200800000000001</v>
      </c>
      <c r="Z121" s="2">
        <v>41183</v>
      </c>
      <c r="AA121" s="51">
        <v>-0.61276061751685451</v>
      </c>
      <c r="AB121" s="49">
        <v>-0.18850494427884779</v>
      </c>
      <c r="AC121" s="49">
        <v>2.3255465852206738</v>
      </c>
      <c r="AD121" s="49">
        <v>1.7754689304748101</v>
      </c>
      <c r="AE121" s="49">
        <v>1.9597728904023137</v>
      </c>
      <c r="AF121" s="50">
        <v>-0.43588999999998634</v>
      </c>
      <c r="AH121" s="2">
        <v>41183</v>
      </c>
      <c r="AI121" s="63">
        <v>-0.86137545716068886</v>
      </c>
      <c r="AJ121" s="64">
        <v>-0.22377449048938317</v>
      </c>
      <c r="AK121" s="64">
        <v>1.8833600286264467</v>
      </c>
      <c r="AL121" s="64">
        <v>2.7518065961516576</v>
      </c>
      <c r="AM121" s="64">
        <v>2.9954208177373167</v>
      </c>
      <c r="AN121" s="65">
        <v>-0.194500000000005</v>
      </c>
    </row>
    <row r="122" spans="1:40" ht="12.75" customHeight="1" x14ac:dyDescent="0.3">
      <c r="A122" s="2">
        <v>41214</v>
      </c>
      <c r="B122" s="31" t="str">
        <f>MONTH(Serie_Encadeada[[#This Row],[Período]])&amp;YEAR(Serie_Encadeada[[#This Row],[Período]])</f>
        <v>112012</v>
      </c>
      <c r="C122" s="5">
        <v>142.1738</v>
      </c>
      <c r="D122" s="5">
        <v>126.9217</v>
      </c>
      <c r="E122" s="5">
        <v>122.2916</v>
      </c>
      <c r="F122" s="5">
        <v>165.2704</v>
      </c>
      <c r="G122" s="5">
        <v>130.21449999999999</v>
      </c>
      <c r="H122" s="5">
        <v>85.578400000000002</v>
      </c>
      <c r="J122" s="2">
        <v>41214</v>
      </c>
      <c r="K122" s="43">
        <v>-0.62119702927042375</v>
      </c>
      <c r="L122" s="44">
        <v>0.49502559453350381</v>
      </c>
      <c r="M122" s="44">
        <v>-3.6759255977346914</v>
      </c>
      <c r="N122" s="45">
        <v>19.704863437412406</v>
      </c>
      <c r="O122" s="45">
        <v>19.115224285822737</v>
      </c>
      <c r="P122" s="11">
        <v>-1.5725999999999942</v>
      </c>
      <c r="R122" s="2">
        <v>41214</v>
      </c>
      <c r="S122" s="51">
        <v>6.6329358486943413</v>
      </c>
      <c r="T122" s="49">
        <v>2.9537566018252752</v>
      </c>
      <c r="U122" s="49">
        <v>2.1632016788329684</v>
      </c>
      <c r="V122" s="49">
        <v>6.9123827747729498</v>
      </c>
      <c r="W122" s="49">
        <v>3.8451109711068292</v>
      </c>
      <c r="X122" s="50">
        <v>-0.15380000000000393</v>
      </c>
      <c r="Z122" s="2">
        <v>41214</v>
      </c>
      <c r="AA122" s="51">
        <v>4.3634209165645567E-2</v>
      </c>
      <c r="AB122" s="49">
        <v>9.5919556796429217E-2</v>
      </c>
      <c r="AC122" s="49">
        <v>2.3105463529168104</v>
      </c>
      <c r="AD122" s="49">
        <v>2.301614435702827</v>
      </c>
      <c r="AE122" s="49">
        <v>2.1535891033810599</v>
      </c>
      <c r="AF122" s="50">
        <v>-0.41024545454544636</v>
      </c>
      <c r="AH122" s="2">
        <v>41214</v>
      </c>
      <c r="AI122" s="63">
        <v>-0.17787287144983047</v>
      </c>
      <c r="AJ122" s="64">
        <v>4.9309568353645611E-2</v>
      </c>
      <c r="AK122" s="64">
        <v>2.005853682349922</v>
      </c>
      <c r="AL122" s="64">
        <v>3.0017957589132429</v>
      </c>
      <c r="AM122" s="64">
        <v>2.9350649256123953</v>
      </c>
      <c r="AN122" s="65">
        <v>-0.13370000000000459</v>
      </c>
    </row>
    <row r="123" spans="1:40" ht="12.75" customHeight="1" x14ac:dyDescent="0.3">
      <c r="A123" s="2">
        <v>41244</v>
      </c>
      <c r="B123" s="31" t="str">
        <f>MONTH(Serie_Encadeada[[#This Row],[Período]])&amp;YEAR(Serie_Encadeada[[#This Row],[Período]])</f>
        <v>122012</v>
      </c>
      <c r="C123" s="5">
        <v>131.00020000000001</v>
      </c>
      <c r="D123" s="5">
        <v>126.1005</v>
      </c>
      <c r="E123" s="5">
        <v>115.0072</v>
      </c>
      <c r="F123" s="5">
        <v>213.00880000000001</v>
      </c>
      <c r="G123" s="5">
        <v>168.92</v>
      </c>
      <c r="H123" s="5">
        <v>84.827299999999994</v>
      </c>
      <c r="J123" s="2">
        <v>41244</v>
      </c>
      <c r="K123" s="43">
        <v>-7.8591132824753878</v>
      </c>
      <c r="L123" s="44">
        <v>-0.64701307971765631</v>
      </c>
      <c r="M123" s="44">
        <v>-5.9565824635543283</v>
      </c>
      <c r="N123" s="45">
        <v>28.88502720390343</v>
      </c>
      <c r="O123" s="45">
        <v>29.724416251646325</v>
      </c>
      <c r="P123" s="11">
        <v>-0.75110000000000809</v>
      </c>
      <c r="R123" s="2">
        <v>41244</v>
      </c>
      <c r="S123" s="51">
        <v>0.79334241754386947</v>
      </c>
      <c r="T123" s="49">
        <v>3.5758581320278915</v>
      </c>
      <c r="U123" s="49">
        <v>2.5433619812633728</v>
      </c>
      <c r="V123" s="49">
        <v>4.0062225377544127</v>
      </c>
      <c r="W123" s="49">
        <v>0.41558450822697252</v>
      </c>
      <c r="X123" s="50">
        <v>0.63369999999999038</v>
      </c>
      <c r="Z123" s="2">
        <v>41244</v>
      </c>
      <c r="AA123" s="51">
        <v>0.10446698270848581</v>
      </c>
      <c r="AB123" s="49">
        <v>0.38146644222203674</v>
      </c>
      <c r="AC123" s="49">
        <v>2.329095694817287</v>
      </c>
      <c r="AD123" s="49">
        <v>2.505288752990773</v>
      </c>
      <c r="AE123" s="49">
        <v>1.94294509830651</v>
      </c>
      <c r="AF123" s="50">
        <v>-0.32324999999998738</v>
      </c>
      <c r="AH123" s="2">
        <v>41244</v>
      </c>
      <c r="AI123" s="63">
        <v>0.10446698270848581</v>
      </c>
      <c r="AJ123" s="64">
        <v>0.38146644222203674</v>
      </c>
      <c r="AK123" s="64">
        <v>2.329095694817287</v>
      </c>
      <c r="AL123" s="64">
        <v>2.505288752990773</v>
      </c>
      <c r="AM123" s="64">
        <v>1.94294509830651</v>
      </c>
      <c r="AN123" s="65">
        <v>-0.32324999999998738</v>
      </c>
    </row>
    <row r="124" spans="1:40" ht="12.75" customHeight="1" x14ac:dyDescent="0.3">
      <c r="A124" s="2">
        <v>41275</v>
      </c>
      <c r="B124" s="31" t="str">
        <f>MONTH(Serie_Encadeada[[#This Row],[Período]])&amp;YEAR(Serie_Encadeada[[#This Row],[Período]])</f>
        <v>12013</v>
      </c>
      <c r="C124" s="5">
        <v>126.9169</v>
      </c>
      <c r="D124" s="5">
        <v>126.8062</v>
      </c>
      <c r="E124" s="5">
        <v>122.1671</v>
      </c>
      <c r="F124" s="5">
        <v>139.95509999999999</v>
      </c>
      <c r="G124" s="5">
        <v>110.36920000000001</v>
      </c>
      <c r="H124" s="5">
        <v>84.4071</v>
      </c>
      <c r="J124" s="2">
        <v>41275</v>
      </c>
      <c r="K124" s="43">
        <v>-3.1170181419570415</v>
      </c>
      <c r="L124" s="44">
        <v>0.55963299114595688</v>
      </c>
      <c r="M124" s="44">
        <v>6.2256102226643266</v>
      </c>
      <c r="N124" s="45">
        <v>-34.296094809228549</v>
      </c>
      <c r="O124" s="45">
        <v>-34.6618517641487</v>
      </c>
      <c r="P124" s="11">
        <v>-0.42019999999999413</v>
      </c>
      <c r="R124" s="2">
        <v>41275</v>
      </c>
      <c r="S124" s="51">
        <v>8.6828518898792844</v>
      </c>
      <c r="T124" s="49">
        <v>3.968312532488512</v>
      </c>
      <c r="U124" s="49">
        <v>9.2991963182554702</v>
      </c>
      <c r="V124" s="49">
        <v>2.545407386077625</v>
      </c>
      <c r="W124" s="49">
        <v>-1.3687122880265354</v>
      </c>
      <c r="X124" s="50">
        <v>0.47450000000000614</v>
      </c>
      <c r="Z124" s="2">
        <v>41275</v>
      </c>
      <c r="AA124" s="51">
        <v>8.6828518898792844</v>
      </c>
      <c r="AB124" s="49">
        <v>3.968312532488512</v>
      </c>
      <c r="AC124" s="49">
        <v>9.2991963182554702</v>
      </c>
      <c r="AD124" s="49">
        <v>2.545407386077625</v>
      </c>
      <c r="AE124" s="49">
        <v>-1.3687122880265354</v>
      </c>
      <c r="AF124" s="50">
        <v>0.47450000000000614</v>
      </c>
      <c r="AH124" s="2">
        <v>41275</v>
      </c>
      <c r="AI124" s="63">
        <v>0.36003183282234796</v>
      </c>
      <c r="AJ124" s="64">
        <v>0.70064182762227523</v>
      </c>
      <c r="AK124" s="64">
        <v>2.8552242889197861</v>
      </c>
      <c r="AL124" s="64">
        <v>2.8740882630336873</v>
      </c>
      <c r="AM124" s="64">
        <v>2.0065112163676955</v>
      </c>
      <c r="AN124" s="65">
        <v>-0.36733333333334883</v>
      </c>
    </row>
    <row r="125" spans="1:40" ht="12.75" customHeight="1" x14ac:dyDescent="0.3">
      <c r="A125" s="2">
        <v>41306</v>
      </c>
      <c r="B125" s="31" t="str">
        <f>MONTH(Serie_Encadeada[[#This Row],[Período]])&amp;YEAR(Serie_Encadeada[[#This Row],[Período]])</f>
        <v>22013</v>
      </c>
      <c r="C125" s="5">
        <v>110.7637</v>
      </c>
      <c r="D125" s="5">
        <v>125.92570000000001</v>
      </c>
      <c r="E125" s="5">
        <v>114.357</v>
      </c>
      <c r="F125" s="5">
        <v>190.51560000000001</v>
      </c>
      <c r="G125" s="5">
        <v>151.2921</v>
      </c>
      <c r="H125" s="5">
        <v>81.642300000000006</v>
      </c>
      <c r="J125" s="2">
        <v>41306</v>
      </c>
      <c r="K125" s="43">
        <v>-12.727383035671371</v>
      </c>
      <c r="L125" s="44">
        <v>-0.69436667923177087</v>
      </c>
      <c r="M125" s="44">
        <v>-6.3929650454173057</v>
      </c>
      <c r="N125" s="45">
        <v>36.126229054889762</v>
      </c>
      <c r="O125" s="45">
        <v>37.078188480119451</v>
      </c>
      <c r="P125" s="11">
        <v>-2.7647999999999939</v>
      </c>
      <c r="R125" s="2">
        <v>41306</v>
      </c>
      <c r="S125" s="51">
        <v>-4.2568658569052742</v>
      </c>
      <c r="T125" s="49">
        <v>3.2342028158576124</v>
      </c>
      <c r="U125" s="49">
        <v>2.0796735078623816</v>
      </c>
      <c r="V125" s="49">
        <v>12.312179892283456</v>
      </c>
      <c r="W125" s="49">
        <v>8.7936149986265288</v>
      </c>
      <c r="X125" s="50">
        <v>-1.5570999999999913</v>
      </c>
      <c r="Z125" s="2">
        <v>41306</v>
      </c>
      <c r="AA125" s="51">
        <v>2.2432986887958095</v>
      </c>
      <c r="AB125" s="49">
        <v>3.6012360071950114</v>
      </c>
      <c r="AC125" s="49">
        <v>5.6853364360995098</v>
      </c>
      <c r="AD125" s="49">
        <v>7.9576232843261323</v>
      </c>
      <c r="AE125" s="49">
        <v>4.2624007726998423</v>
      </c>
      <c r="AF125" s="50">
        <v>-0.54130000000000678</v>
      </c>
      <c r="AH125" s="2">
        <v>41306</v>
      </c>
      <c r="AI125" s="63">
        <v>0.77062068237989301</v>
      </c>
      <c r="AJ125" s="64">
        <v>0.93321854186311604</v>
      </c>
      <c r="AK125" s="64">
        <v>3.0776450600308203</v>
      </c>
      <c r="AL125" s="64">
        <v>3.8400750620537814</v>
      </c>
      <c r="AM125" s="64">
        <v>2.6748213648078787</v>
      </c>
      <c r="AN125" s="65">
        <v>-0.42660000000000764</v>
      </c>
    </row>
    <row r="126" spans="1:40" ht="12.75" customHeight="1" x14ac:dyDescent="0.3">
      <c r="A126" s="2">
        <v>41334</v>
      </c>
      <c r="B126" s="31" t="str">
        <f>MONTH(Serie_Encadeada[[#This Row],[Período]])&amp;YEAR(Serie_Encadeada[[#This Row],[Período]])</f>
        <v>32013</v>
      </c>
      <c r="C126" s="5">
        <v>135.86359999999999</v>
      </c>
      <c r="D126" s="5">
        <v>127.28879999999999</v>
      </c>
      <c r="E126" s="5">
        <v>123.5575</v>
      </c>
      <c r="F126" s="5">
        <v>136.66579999999999</v>
      </c>
      <c r="G126" s="5">
        <v>107.36669999999999</v>
      </c>
      <c r="H126" s="5">
        <v>84.040400000000005</v>
      </c>
      <c r="J126" s="2">
        <v>41334</v>
      </c>
      <c r="K126" s="43">
        <v>22.660763408950757</v>
      </c>
      <c r="L126" s="44">
        <v>1.082463706773112</v>
      </c>
      <c r="M126" s="44">
        <v>8.0454191697928472</v>
      </c>
      <c r="N126" s="45">
        <v>-28.265296910069313</v>
      </c>
      <c r="O126" s="45">
        <v>-29.033505384616916</v>
      </c>
      <c r="P126" s="11">
        <v>2.3980999999999995</v>
      </c>
      <c r="R126" s="2">
        <v>41334</v>
      </c>
      <c r="S126" s="51">
        <v>2.6831749467551962</v>
      </c>
      <c r="T126" s="49">
        <v>3.8893794981203591</v>
      </c>
      <c r="U126" s="49">
        <v>0.17918458850381164</v>
      </c>
      <c r="V126" s="49">
        <v>-7.6297207989223699</v>
      </c>
      <c r="W126" s="49">
        <v>-11.087822623987734</v>
      </c>
      <c r="X126" s="50">
        <v>0.51370000000000005</v>
      </c>
      <c r="Z126" s="2">
        <v>41334</v>
      </c>
      <c r="AA126" s="51">
        <v>2.4028514791554723</v>
      </c>
      <c r="AB126" s="49">
        <v>3.6975721354696782</v>
      </c>
      <c r="AC126" s="49">
        <v>3.7290197985347526</v>
      </c>
      <c r="AD126" s="49">
        <v>2.8785916050052633</v>
      </c>
      <c r="AE126" s="49">
        <v>-0.7242277186517595</v>
      </c>
      <c r="AF126" s="50">
        <v>-0.18963333333334731</v>
      </c>
      <c r="AH126" s="2">
        <v>41334</v>
      </c>
      <c r="AI126" s="63">
        <v>1.1268555188515108</v>
      </c>
      <c r="AJ126" s="64">
        <v>1.2151690083582503</v>
      </c>
      <c r="AK126" s="64">
        <v>2.6848301947046056</v>
      </c>
      <c r="AL126" s="64">
        <v>2.1977417332015983</v>
      </c>
      <c r="AM126" s="64">
        <v>0.76847283469938377</v>
      </c>
      <c r="AN126" s="65">
        <v>-0.28485000000002003</v>
      </c>
    </row>
    <row r="127" spans="1:40" ht="12.75" customHeight="1" x14ac:dyDescent="0.3">
      <c r="A127" s="2">
        <v>41365</v>
      </c>
      <c r="B127" s="31" t="str">
        <f>MONTH(Serie_Encadeada[[#This Row],[Período]])&amp;YEAR(Serie_Encadeada[[#This Row],[Período]])</f>
        <v>42013</v>
      </c>
      <c r="C127" s="5">
        <v>139.40989999999999</v>
      </c>
      <c r="D127" s="5">
        <v>128.45519999999999</v>
      </c>
      <c r="E127" s="5">
        <v>129.57669999999999</v>
      </c>
      <c r="F127" s="5">
        <v>136.1841</v>
      </c>
      <c r="G127" s="5">
        <v>106.01690000000001</v>
      </c>
      <c r="H127" s="5">
        <v>87.150999999999996</v>
      </c>
      <c r="J127" s="2">
        <v>41365</v>
      </c>
      <c r="K127" s="43">
        <v>2.6101913978431326</v>
      </c>
      <c r="L127" s="44">
        <v>0.91634142202612945</v>
      </c>
      <c r="M127" s="44">
        <v>4.8715780102381352</v>
      </c>
      <c r="N127" s="45">
        <v>-0.35246564978216161</v>
      </c>
      <c r="O127" s="45">
        <v>-1.2571868186318362</v>
      </c>
      <c r="P127" s="11">
        <v>3.1105999999999909</v>
      </c>
      <c r="R127" s="2">
        <v>41365</v>
      </c>
      <c r="S127" s="51">
        <v>16.816139928088589</v>
      </c>
      <c r="T127" s="49">
        <v>5.8416106718960439</v>
      </c>
      <c r="U127" s="49">
        <v>11.983237519747492</v>
      </c>
      <c r="V127" s="49">
        <v>4.2332679184283295</v>
      </c>
      <c r="W127" s="49">
        <v>-1.5194245192405942</v>
      </c>
      <c r="X127" s="50">
        <v>3.3415999999999997</v>
      </c>
      <c r="Z127" s="2">
        <v>41365</v>
      </c>
      <c r="AA127" s="51">
        <v>5.9558944427873657</v>
      </c>
      <c r="AB127" s="49">
        <v>4.230973665928917</v>
      </c>
      <c r="AC127" s="49">
        <v>5.7925546119284057</v>
      </c>
      <c r="AD127" s="49">
        <v>3.1812887899999964</v>
      </c>
      <c r="AE127" s="49">
        <v>-0.90280485309239022</v>
      </c>
      <c r="AF127" s="50">
        <v>0.69317499999999654</v>
      </c>
      <c r="AH127" s="2">
        <v>41365</v>
      </c>
      <c r="AI127" s="63">
        <v>3.1358338359254732</v>
      </c>
      <c r="AJ127" s="64">
        <v>1.8083670442286919</v>
      </c>
      <c r="AK127" s="64">
        <v>3.5744750359726964</v>
      </c>
      <c r="AL127" s="64">
        <v>2.1052380980585594</v>
      </c>
      <c r="AM127" s="64">
        <v>0.14058291470700962</v>
      </c>
      <c r="AN127" s="65">
        <v>7.5241666666656215E-2</v>
      </c>
    </row>
    <row r="128" spans="1:40" ht="12.75" customHeight="1" x14ac:dyDescent="0.3">
      <c r="A128" s="2">
        <v>41395</v>
      </c>
      <c r="B128" s="31" t="str">
        <f>MONTH(Serie_Encadeada[[#This Row],[Período]])&amp;YEAR(Serie_Encadeada[[#This Row],[Período]])</f>
        <v>52013</v>
      </c>
      <c r="C128" s="5">
        <v>140.13220000000001</v>
      </c>
      <c r="D128" s="5">
        <v>128.85849999999999</v>
      </c>
      <c r="E128" s="5">
        <v>128.26830000000001</v>
      </c>
      <c r="F128" s="5">
        <v>140.29920000000001</v>
      </c>
      <c r="G128" s="5">
        <v>108.8785</v>
      </c>
      <c r="H128" s="5">
        <v>86.173400000000001</v>
      </c>
      <c r="J128" s="2">
        <v>41395</v>
      </c>
      <c r="K128" s="43">
        <v>0.51811241525890084</v>
      </c>
      <c r="L128" s="44">
        <v>0.31396159906333226</v>
      </c>
      <c r="M128" s="44">
        <v>-1.0097494379776439</v>
      </c>
      <c r="N128" s="45">
        <v>3.0217183944381265</v>
      </c>
      <c r="O128" s="45">
        <v>2.699192298586353</v>
      </c>
      <c r="P128" s="11">
        <v>-0.97759999999999536</v>
      </c>
      <c r="R128" s="2">
        <v>41395</v>
      </c>
      <c r="S128" s="51">
        <v>2.1612230867762712</v>
      </c>
      <c r="T128" s="49">
        <v>6.0634494974562019</v>
      </c>
      <c r="U128" s="49">
        <v>6.7972473970584026</v>
      </c>
      <c r="V128" s="49">
        <v>8.6123168463076833</v>
      </c>
      <c r="W128" s="49">
        <v>2.4032361674252014</v>
      </c>
      <c r="X128" s="50">
        <v>1.6483000000000061</v>
      </c>
      <c r="Z128" s="2">
        <v>41395</v>
      </c>
      <c r="AA128" s="51">
        <v>5.1181086520086172</v>
      </c>
      <c r="AB128" s="49">
        <v>4.5963452172525914</v>
      </c>
      <c r="AC128" s="49">
        <v>5.9995495341727105</v>
      </c>
      <c r="AD128" s="49">
        <v>4.1639976170108479</v>
      </c>
      <c r="AE128" s="49">
        <v>-0.30264847292793723</v>
      </c>
      <c r="AF128" s="50">
        <v>0.88419999999999277</v>
      </c>
      <c r="AH128" s="2">
        <v>41395</v>
      </c>
      <c r="AI128" s="63">
        <v>3.6020890953525626</v>
      </c>
      <c r="AJ128" s="64">
        <v>2.5385341823090637</v>
      </c>
      <c r="AK128" s="64">
        <v>4.2466649582276936</v>
      </c>
      <c r="AL128" s="64">
        <v>2.928761923635141</v>
      </c>
      <c r="AM128" s="64">
        <v>0.29428173645600048</v>
      </c>
      <c r="AN128" s="65">
        <v>0.36172500000000696</v>
      </c>
    </row>
    <row r="129" spans="1:40" ht="12.75" customHeight="1" x14ac:dyDescent="0.3">
      <c r="A129" s="2">
        <v>41426</v>
      </c>
      <c r="B129" s="31" t="str">
        <f>MONTH(Serie_Encadeada[[#This Row],[Período]])&amp;YEAR(Serie_Encadeada[[#This Row],[Período]])</f>
        <v>62013</v>
      </c>
      <c r="C129" s="5">
        <v>136.18549999999999</v>
      </c>
      <c r="D129" s="5">
        <v>128.79400000000001</v>
      </c>
      <c r="E129" s="5">
        <v>123.9148</v>
      </c>
      <c r="F129" s="5">
        <v>134.65309999999999</v>
      </c>
      <c r="G129" s="5">
        <v>104.5492</v>
      </c>
      <c r="H129" s="5">
        <v>85.117099999999994</v>
      </c>
      <c r="J129" s="2">
        <v>41426</v>
      </c>
      <c r="K129" s="43">
        <v>-2.816411931019438</v>
      </c>
      <c r="L129" s="44">
        <v>-5.0054905186682389E-2</v>
      </c>
      <c r="M129" s="44">
        <v>-3.3940576120522459</v>
      </c>
      <c r="N129" s="45">
        <v>-4.0243280075724011</v>
      </c>
      <c r="O129" s="45">
        <v>-3.976267123444944</v>
      </c>
      <c r="P129" s="11">
        <v>-1.0563000000000073</v>
      </c>
      <c r="R129" s="2">
        <v>41426</v>
      </c>
      <c r="S129" s="51">
        <v>0.15259821441702467</v>
      </c>
      <c r="T129" s="49">
        <v>3.9573432172745227</v>
      </c>
      <c r="U129" s="49">
        <v>3.942899467597432</v>
      </c>
      <c r="V129" s="49">
        <v>4.3403501539691884</v>
      </c>
      <c r="W129" s="49">
        <v>0.36835612558861103</v>
      </c>
      <c r="X129" s="50">
        <v>-2.0339000000000027</v>
      </c>
      <c r="Z129" s="2">
        <v>41426</v>
      </c>
      <c r="AA129" s="51">
        <v>4.2264799652328202</v>
      </c>
      <c r="AB129" s="49">
        <v>4.4883737296424959</v>
      </c>
      <c r="AC129" s="49">
        <v>5.6503700547334752</v>
      </c>
      <c r="AD129" s="49">
        <v>4.1909965429540001</v>
      </c>
      <c r="AE129" s="49">
        <v>-0.20133026701735371</v>
      </c>
      <c r="AF129" s="50">
        <v>0.39785000000000537</v>
      </c>
      <c r="AH129" s="2">
        <v>41426</v>
      </c>
      <c r="AI129" s="63">
        <v>3.752698924211352</v>
      </c>
      <c r="AJ129" s="64">
        <v>2.9558643896354719</v>
      </c>
      <c r="AK129" s="64">
        <v>4.4573633836993922</v>
      </c>
      <c r="AL129" s="64">
        <v>3.561437742066857</v>
      </c>
      <c r="AM129" s="64">
        <v>0.54438414778398236</v>
      </c>
      <c r="AN129" s="65">
        <v>0.11076666666666313</v>
      </c>
    </row>
    <row r="130" spans="1:40" ht="12.75" customHeight="1" x14ac:dyDescent="0.3">
      <c r="A130" s="2">
        <v>41456</v>
      </c>
      <c r="B130" s="31" t="str">
        <f>MONTH(Serie_Encadeada[[#This Row],[Período]])&amp;YEAR(Serie_Encadeada[[#This Row],[Período]])</f>
        <v>72013</v>
      </c>
      <c r="C130" s="5">
        <v>141.76079999999999</v>
      </c>
      <c r="D130" s="5">
        <v>128.5454</v>
      </c>
      <c r="E130" s="5">
        <v>127.28100000000001</v>
      </c>
      <c r="F130" s="5">
        <v>138.91749999999999</v>
      </c>
      <c r="G130" s="5">
        <v>108.0689</v>
      </c>
      <c r="H130" s="5">
        <v>84.2453</v>
      </c>
      <c r="J130" s="2">
        <v>41456</v>
      </c>
      <c r="K130" s="43">
        <v>4.0939013331081497</v>
      </c>
      <c r="L130" s="44">
        <v>-0.19302141404103479</v>
      </c>
      <c r="M130" s="44">
        <v>2.7165439479384275</v>
      </c>
      <c r="N130" s="45">
        <v>3.1669527103349235</v>
      </c>
      <c r="O130" s="45">
        <v>3.3665489549417886</v>
      </c>
      <c r="P130" s="11">
        <v>-0.87179999999999325</v>
      </c>
      <c r="R130" s="2">
        <v>41456</v>
      </c>
      <c r="S130" s="51">
        <v>-1.0507712216838367</v>
      </c>
      <c r="T130" s="49">
        <v>2.5603915226474747</v>
      </c>
      <c r="U130" s="49">
        <v>1.9516278250143255</v>
      </c>
      <c r="V130" s="49">
        <v>1.5498101572105751</v>
      </c>
      <c r="W130" s="49">
        <v>-0.98530111054814762</v>
      </c>
      <c r="X130" s="50">
        <v>-0.64879999999999427</v>
      </c>
      <c r="Z130" s="2">
        <v>41456</v>
      </c>
      <c r="AA130" s="51">
        <v>3.3869190477676283</v>
      </c>
      <c r="AB130" s="49">
        <v>4.2069169468563956</v>
      </c>
      <c r="AC130" s="49">
        <v>5.0920126929403198</v>
      </c>
      <c r="AD130" s="49">
        <v>3.8222185931507635</v>
      </c>
      <c r="AE130" s="49">
        <v>-0.30842078993669131</v>
      </c>
      <c r="AF130" s="50">
        <v>0.24832857142855858</v>
      </c>
      <c r="AH130" s="2">
        <v>41456</v>
      </c>
      <c r="AI130" s="63">
        <v>3.1936059923295752</v>
      </c>
      <c r="AJ130" s="64">
        <v>3.1526641648570735</v>
      </c>
      <c r="AK130" s="64">
        <v>4.2737172567478288</v>
      </c>
      <c r="AL130" s="64">
        <v>3.4603258963481709</v>
      </c>
      <c r="AM130" s="64">
        <v>0.27259649528322771</v>
      </c>
      <c r="AN130" s="65">
        <v>0.16330833333334738</v>
      </c>
    </row>
    <row r="131" spans="1:40" ht="12.75" customHeight="1" x14ac:dyDescent="0.3">
      <c r="A131" s="2">
        <v>41487</v>
      </c>
      <c r="B131" s="31" t="str">
        <f>MONTH(Serie_Encadeada[[#This Row],[Período]])&amp;YEAR(Serie_Encadeada[[#This Row],[Período]])</f>
        <v>82013</v>
      </c>
      <c r="C131" s="5">
        <v>141.1781</v>
      </c>
      <c r="D131" s="5">
        <v>128.6876</v>
      </c>
      <c r="E131" s="5">
        <v>130.0881</v>
      </c>
      <c r="F131" s="5">
        <v>133.3955</v>
      </c>
      <c r="G131" s="5">
        <v>103.6584</v>
      </c>
      <c r="H131" s="5">
        <v>85.392799999999994</v>
      </c>
      <c r="J131" s="2">
        <v>41487</v>
      </c>
      <c r="K131" s="43">
        <v>-0.4110445200647771</v>
      </c>
      <c r="L131" s="44">
        <v>0.11062239488927846</v>
      </c>
      <c r="M131" s="44">
        <v>2.2054352181393853</v>
      </c>
      <c r="N131" s="45">
        <v>-3.9750211456439914</v>
      </c>
      <c r="O131" s="45">
        <v>-4.0811926465430837</v>
      </c>
      <c r="P131" s="11">
        <v>1.1474999999999937</v>
      </c>
      <c r="R131" s="2">
        <v>41487</v>
      </c>
      <c r="S131" s="54">
        <v>-7.0268814336413348</v>
      </c>
      <c r="T131" s="45">
        <v>2.3754669789406058</v>
      </c>
      <c r="U131" s="45">
        <v>1.5504844190445237</v>
      </c>
      <c r="V131" s="45">
        <v>0.14451626464869069</v>
      </c>
      <c r="W131" s="45">
        <v>-2.1791566478810545</v>
      </c>
      <c r="X131" s="12">
        <v>-1.7582000000000022</v>
      </c>
      <c r="Z131" s="2">
        <v>41487</v>
      </c>
      <c r="AA131" s="54">
        <v>1.8843087757414123</v>
      </c>
      <c r="AB131" s="45">
        <v>3.9730184209058335</v>
      </c>
      <c r="AC131" s="45">
        <v>4.6170148698666713</v>
      </c>
      <c r="AD131" s="45">
        <v>3.3820524005892469</v>
      </c>
      <c r="AE131" s="45">
        <v>-0.52747406719357859</v>
      </c>
      <c r="AF131" s="12">
        <v>-2.487500000000864E-3</v>
      </c>
      <c r="AH131" s="2">
        <v>41487</v>
      </c>
      <c r="AI131" s="63">
        <v>1.8558909630724196</v>
      </c>
      <c r="AJ131" s="64">
        <v>3.3417445325739923</v>
      </c>
      <c r="AK131" s="64">
        <v>4.0873303060188118</v>
      </c>
      <c r="AL131" s="64">
        <v>3.1816484955291942</v>
      </c>
      <c r="AM131" s="64">
        <v>-0.15541313874711071</v>
      </c>
      <c r="AN131" s="65">
        <v>6.1316666666670017E-2</v>
      </c>
    </row>
    <row r="132" spans="1:40" ht="12.75" customHeight="1" x14ac:dyDescent="0.3">
      <c r="A132" s="2">
        <v>41518</v>
      </c>
      <c r="B132" s="31" t="str">
        <f>MONTH(Serie_Encadeada[[#This Row],[Período]])&amp;YEAR(Serie_Encadeada[[#This Row],[Período]])</f>
        <v>92013</v>
      </c>
      <c r="C132" s="5">
        <v>137.92150000000001</v>
      </c>
      <c r="D132" s="5">
        <v>128.161</v>
      </c>
      <c r="E132" s="5">
        <v>123.9718</v>
      </c>
      <c r="F132" s="5">
        <v>133.2681</v>
      </c>
      <c r="G132" s="5">
        <v>103.9849</v>
      </c>
      <c r="H132" s="5">
        <v>84.073599999999999</v>
      </c>
      <c r="J132" s="2">
        <v>41518</v>
      </c>
      <c r="K132" s="43">
        <v>-2.3067317098048434</v>
      </c>
      <c r="L132" s="44">
        <v>-0.40920803558384955</v>
      </c>
      <c r="M132" s="44">
        <v>-4.7016598751153991</v>
      </c>
      <c r="N132" s="45">
        <v>-9.5505470574340529E-2</v>
      </c>
      <c r="O132" s="45">
        <v>0.31497688561659815</v>
      </c>
      <c r="P132" s="11">
        <v>-1.319199999999995</v>
      </c>
      <c r="R132" s="2">
        <v>41518</v>
      </c>
      <c r="S132" s="54">
        <v>2.3108712278283847</v>
      </c>
      <c r="T132" s="45">
        <v>1.8718488213210653</v>
      </c>
      <c r="U132" s="45">
        <v>2.3826729112280778</v>
      </c>
      <c r="V132" s="45">
        <v>4.3484490797834257</v>
      </c>
      <c r="W132" s="45">
        <v>2.4310214052818742</v>
      </c>
      <c r="X132" s="12">
        <v>-1.6687000000000012</v>
      </c>
      <c r="Z132" s="2">
        <v>41518</v>
      </c>
      <c r="AA132" s="54">
        <v>1.9327453832248394</v>
      </c>
      <c r="AB132" s="45">
        <v>3.7348877919339261</v>
      </c>
      <c r="AC132" s="45">
        <v>4.3656218015340089</v>
      </c>
      <c r="AD132" s="45">
        <v>3.4815340222139795</v>
      </c>
      <c r="AE132" s="45">
        <v>-0.22907322315245396</v>
      </c>
      <c r="AF132" s="12">
        <v>-0.18762222222223102</v>
      </c>
      <c r="AH132" s="2">
        <v>41518</v>
      </c>
      <c r="AI132" s="63">
        <v>2.5366455459220001</v>
      </c>
      <c r="AJ132" s="64">
        <v>3.4598370950057986</v>
      </c>
      <c r="AK132" s="64">
        <v>4.2068854439242829</v>
      </c>
      <c r="AL132" s="64">
        <v>3.7501494125909653</v>
      </c>
      <c r="AM132" s="64">
        <v>0.29007102047236577</v>
      </c>
      <c r="AN132" s="65">
        <v>-6.583333333196606E-4</v>
      </c>
    </row>
    <row r="133" spans="1:40" x14ac:dyDescent="0.3">
      <c r="A133" s="2">
        <v>41548</v>
      </c>
      <c r="B133" s="31" t="str">
        <f>MONTH(Serie_Encadeada[[#This Row],[Período]])&amp;YEAR(Serie_Encadeada[[#This Row],[Período]])</f>
        <v>102013</v>
      </c>
      <c r="C133" s="5">
        <v>135.2988</v>
      </c>
      <c r="D133" s="5">
        <v>127.8741</v>
      </c>
      <c r="E133" s="5">
        <v>129.69980000000001</v>
      </c>
      <c r="F133" s="5">
        <v>143.3039</v>
      </c>
      <c r="G133" s="5">
        <v>112.0663</v>
      </c>
      <c r="H133" s="5">
        <v>84.914000000000001</v>
      </c>
      <c r="J133" s="2">
        <v>41548</v>
      </c>
      <c r="K133" s="43">
        <v>-1.901588947335991</v>
      </c>
      <c r="L133" s="44">
        <v>-0.22385905228579897</v>
      </c>
      <c r="M133" s="44">
        <v>4.6204056083722334</v>
      </c>
      <c r="N133" s="45">
        <v>7.530534313913078</v>
      </c>
      <c r="O133" s="45">
        <v>7.7717053149063009</v>
      </c>
      <c r="P133" s="11">
        <v>0.84040000000000248</v>
      </c>
      <c r="R133" s="2">
        <v>41548</v>
      </c>
      <c r="S133" s="54">
        <v>-5.4267889908256883</v>
      </c>
      <c r="T133" s="45">
        <v>1.2491240849904819</v>
      </c>
      <c r="U133" s="45">
        <v>2.15920950546833</v>
      </c>
      <c r="V133" s="45">
        <v>3.7945922533533176</v>
      </c>
      <c r="W133" s="45">
        <v>2.5139478274869367</v>
      </c>
      <c r="X133" s="12">
        <v>-2.2369999999999948</v>
      </c>
      <c r="Z133" s="2">
        <v>41548</v>
      </c>
      <c r="AA133" s="54">
        <v>1.1412596765689289</v>
      </c>
      <c r="AB133" s="45">
        <v>3.480962208963041</v>
      </c>
      <c r="AC133" s="45">
        <v>4.1327988510237343</v>
      </c>
      <c r="AD133" s="45">
        <v>3.5128835346340654</v>
      </c>
      <c r="AE133" s="45">
        <v>3.9666304746744978E-2</v>
      </c>
      <c r="AF133" s="12">
        <v>-0.39256000000000313</v>
      </c>
      <c r="AH133" s="2">
        <v>41548</v>
      </c>
      <c r="AI133" s="63">
        <v>1.5723649721131925</v>
      </c>
      <c r="AJ133" s="64">
        <v>3.4448873778121203</v>
      </c>
      <c r="AK133" s="64">
        <v>3.8442806412672046</v>
      </c>
      <c r="AL133" s="64">
        <v>3.8733599533793575</v>
      </c>
      <c r="AM133" s="64">
        <v>0.42309530485680824</v>
      </c>
      <c r="AN133" s="65">
        <v>-0.28714166666665619</v>
      </c>
    </row>
    <row r="134" spans="1:40" ht="12.75" customHeight="1" x14ac:dyDescent="0.3">
      <c r="A134" s="2">
        <v>41579</v>
      </c>
      <c r="B134" s="31" t="str">
        <f>MONTH(Serie_Encadeada[[#This Row],[Período]])&amp;YEAR(Serie_Encadeada[[#This Row],[Período]])</f>
        <v>112013</v>
      </c>
      <c r="C134" s="5">
        <v>131.2895</v>
      </c>
      <c r="D134" s="5">
        <v>126.4592</v>
      </c>
      <c r="E134" s="5">
        <v>122.41079999999999</v>
      </c>
      <c r="F134" s="5">
        <v>162.6172</v>
      </c>
      <c r="G134" s="5">
        <v>128.5926</v>
      </c>
      <c r="H134" s="5">
        <v>87.150999999999996</v>
      </c>
      <c r="J134" s="2">
        <v>41579</v>
      </c>
      <c r="K134" s="43">
        <v>-2.9632930964650064</v>
      </c>
      <c r="L134" s="44">
        <v>-1.1064789507804966</v>
      </c>
      <c r="M134" s="44">
        <v>-5.6199007245963486</v>
      </c>
      <c r="N134" s="45">
        <v>13.477162868561148</v>
      </c>
      <c r="O134" s="45">
        <v>14.746895364618986</v>
      </c>
      <c r="P134" s="11">
        <v>2.2369999999999948</v>
      </c>
      <c r="R134" s="2">
        <v>41579</v>
      </c>
      <c r="S134" s="43">
        <v>-7.6556299402562189</v>
      </c>
      <c r="T134" s="45">
        <v>-0.3643978925589601</v>
      </c>
      <c r="U134" s="45">
        <v>9.747194410735667E-2</v>
      </c>
      <c r="V134" s="45">
        <v>-1.6053691405115484</v>
      </c>
      <c r="W134" s="45">
        <v>-1.2455602102684282</v>
      </c>
      <c r="X134" s="12">
        <v>1.5725999999999942</v>
      </c>
      <c r="Z134" s="2">
        <v>41579</v>
      </c>
      <c r="AA134" s="43">
        <v>0.29185223378714609</v>
      </c>
      <c r="AB134" s="45">
        <v>3.1229585096542749</v>
      </c>
      <c r="AC134" s="45">
        <v>3.7604824808125485</v>
      </c>
      <c r="AD134" s="45">
        <v>2.9650219790176835</v>
      </c>
      <c r="AE134" s="45">
        <v>-9.4645122923093059E-2</v>
      </c>
      <c r="AF134" s="12">
        <v>-0.21390909090909815</v>
      </c>
      <c r="AH134" s="2">
        <v>41579</v>
      </c>
      <c r="AI134" s="63">
        <v>0.33252780857720504</v>
      </c>
      <c r="AJ134" s="64">
        <v>3.1600885639866765</v>
      </c>
      <c r="AK134" s="64">
        <v>3.6655288245868465</v>
      </c>
      <c r="AL134" s="64">
        <v>3.0869581825060419</v>
      </c>
      <c r="AM134" s="64">
        <v>-3.3954539241811313E-2</v>
      </c>
      <c r="AN134" s="65">
        <v>-0.14327499999998849</v>
      </c>
    </row>
    <row r="135" spans="1:40" ht="12.75" customHeight="1" x14ac:dyDescent="0.3">
      <c r="A135" s="2">
        <v>41609</v>
      </c>
      <c r="B135" s="31" t="str">
        <f>MONTH(Serie_Encadeada[[#This Row],[Período]])&amp;YEAR(Serie_Encadeada[[#This Row],[Período]])</f>
        <v>122013</v>
      </c>
      <c r="C135" s="5">
        <v>128.73609999999999</v>
      </c>
      <c r="D135" s="5">
        <v>124.922</v>
      </c>
      <c r="E135" s="5">
        <v>111.19240000000001</v>
      </c>
      <c r="F135" s="5">
        <v>198.18199999999999</v>
      </c>
      <c r="G135" s="5">
        <v>158.6446</v>
      </c>
      <c r="H135" s="5">
        <v>87.150999999999996</v>
      </c>
      <c r="J135" s="2">
        <v>41609</v>
      </c>
      <c r="K135" s="43">
        <v>-1.9448623081053782</v>
      </c>
      <c r="L135" s="44">
        <v>-1.2155699229474792</v>
      </c>
      <c r="M135" s="44">
        <v>-9.164550840285326</v>
      </c>
      <c r="N135" s="45">
        <v>21.870257266758983</v>
      </c>
      <c r="O135" s="45">
        <v>23.369929529381931</v>
      </c>
      <c r="P135" s="11">
        <v>0</v>
      </c>
      <c r="R135" s="2">
        <v>41609</v>
      </c>
      <c r="S135" s="43">
        <v>-1.7283179720336406</v>
      </c>
      <c r="T135" s="45">
        <v>-0.93457202786666171</v>
      </c>
      <c r="U135" s="45">
        <v>-3.3170097176524522</v>
      </c>
      <c r="V135" s="45">
        <v>-6.9606513909284589</v>
      </c>
      <c r="W135" s="45">
        <v>-6.0829978688136341</v>
      </c>
      <c r="X135" s="12">
        <v>2.3237000000000023</v>
      </c>
      <c r="Z135" s="2">
        <v>41609</v>
      </c>
      <c r="AA135" s="43">
        <v>0.12680368765981004</v>
      </c>
      <c r="AB135" s="45">
        <v>2.7794221963949406</v>
      </c>
      <c r="AC135" s="45">
        <v>3.1954099560639304</v>
      </c>
      <c r="AD135" s="45">
        <v>1.7616919619026485</v>
      </c>
      <c r="AE135" s="45">
        <v>-0.8095520455594325</v>
      </c>
      <c r="AF135" s="12">
        <v>-2.4416666666837727E-3</v>
      </c>
      <c r="AH135" s="2">
        <v>41609</v>
      </c>
      <c r="AI135" s="63">
        <v>0.12680368765981004</v>
      </c>
      <c r="AJ135" s="64">
        <v>2.7794221963949406</v>
      </c>
      <c r="AK135" s="64">
        <v>3.1954099560639304</v>
      </c>
      <c r="AL135" s="64">
        <v>1.7616919619026485</v>
      </c>
      <c r="AM135" s="64">
        <v>-0.8095520455594325</v>
      </c>
      <c r="AN135" s="65">
        <v>-2.4416666666837727E-3</v>
      </c>
    </row>
    <row r="136" spans="1:40" ht="12.75" customHeight="1" x14ac:dyDescent="0.3">
      <c r="A136" s="2">
        <v>41640</v>
      </c>
      <c r="B136" s="31" t="str">
        <f>MONTH(Serie_Encadeada[[#This Row],[Período]])&amp;YEAR(Serie_Encadeada[[#This Row],[Período]])</f>
        <v>12014</v>
      </c>
      <c r="C136" s="5">
        <v>120.041</v>
      </c>
      <c r="D136" s="5">
        <v>124.86660000000001</v>
      </c>
      <c r="E136" s="5">
        <v>120.2398</v>
      </c>
      <c r="F136" s="5">
        <v>149.27709999999999</v>
      </c>
      <c r="G136" s="5">
        <v>119.5493</v>
      </c>
      <c r="H136" s="5">
        <v>85.6006</v>
      </c>
      <c r="J136" s="2">
        <v>41640</v>
      </c>
      <c r="K136" s="43">
        <v>-6.7542049199874761</v>
      </c>
      <c r="L136" s="44">
        <v>-4.4347672947912843E-2</v>
      </c>
      <c r="M136" s="44">
        <v>8.1367071850234325</v>
      </c>
      <c r="N136" s="45">
        <v>-24.676761764438748</v>
      </c>
      <c r="O136" s="45">
        <v>-24.643322243555719</v>
      </c>
      <c r="P136" s="11">
        <v>-1.5503999999999962</v>
      </c>
      <c r="R136" s="2">
        <v>41640</v>
      </c>
      <c r="S136" s="43">
        <v>-5.4176394160273391</v>
      </c>
      <c r="T136" s="45">
        <v>-1.5295782067438333</v>
      </c>
      <c r="U136" s="45">
        <v>-1.5775933127658774</v>
      </c>
      <c r="V136" s="45">
        <v>6.6607076126557754</v>
      </c>
      <c r="W136" s="45">
        <v>8.3176284688119466</v>
      </c>
      <c r="X136" s="12">
        <v>1.1935000000000002</v>
      </c>
      <c r="Z136" s="2">
        <v>41640</v>
      </c>
      <c r="AA136" s="43">
        <v>-5.4176394160273391</v>
      </c>
      <c r="AB136" s="45">
        <v>-1.5295782067438333</v>
      </c>
      <c r="AC136" s="45">
        <v>-1.5775933127658774</v>
      </c>
      <c r="AD136" s="45">
        <v>6.6607076126557754</v>
      </c>
      <c r="AE136" s="45">
        <v>8.3176284688119466</v>
      </c>
      <c r="AF136" s="12">
        <v>1.1935000000000002</v>
      </c>
      <c r="AH136" s="2">
        <v>41640</v>
      </c>
      <c r="AI136" s="63">
        <v>-0.92852277847223164</v>
      </c>
      <c r="AJ136" s="64">
        <v>2.3166980263635502</v>
      </c>
      <c r="AK136" s="64">
        <v>2.3232712833049445</v>
      </c>
      <c r="AL136" s="64">
        <v>2.0903980572095686</v>
      </c>
      <c r="AM136" s="64">
        <v>-5.2567851087104961E-2</v>
      </c>
      <c r="AN136" s="65">
        <v>5.7474999999996612E-2</v>
      </c>
    </row>
    <row r="137" spans="1:40" ht="12.75" customHeight="1" x14ac:dyDescent="0.3">
      <c r="A137" s="2">
        <v>41671</v>
      </c>
      <c r="B137" s="31" t="str">
        <f>MONTH(Serie_Encadeada[[#This Row],[Período]])&amp;YEAR(Serie_Encadeada[[#This Row],[Período]])</f>
        <v>22014</v>
      </c>
      <c r="C137" s="5">
        <v>122.973</v>
      </c>
      <c r="D137" s="5">
        <v>126.1965</v>
      </c>
      <c r="E137" s="5">
        <v>123.3485</v>
      </c>
      <c r="F137" s="5">
        <v>201.9059</v>
      </c>
      <c r="G137" s="5">
        <v>159.9933</v>
      </c>
      <c r="H137" s="5">
        <v>84.494900000000001</v>
      </c>
      <c r="J137" s="2">
        <v>41671</v>
      </c>
      <c r="K137" s="43">
        <v>2.4424988129055922</v>
      </c>
      <c r="L137" s="44">
        <v>1.0650566284338605</v>
      </c>
      <c r="M137" s="44">
        <v>2.5854168087438594</v>
      </c>
      <c r="N137" s="45">
        <v>35.255776003151198</v>
      </c>
      <c r="O137" s="45">
        <v>33.830394657266922</v>
      </c>
      <c r="P137" s="11">
        <v>-1.1056999999999988</v>
      </c>
      <c r="R137" s="2">
        <v>41671</v>
      </c>
      <c r="S137" s="43">
        <v>11.022835098502487</v>
      </c>
      <c r="T137" s="45">
        <v>0.21504744464394016</v>
      </c>
      <c r="U137" s="45">
        <v>7.8626581669683553</v>
      </c>
      <c r="V137" s="45">
        <v>5.9786705130708437</v>
      </c>
      <c r="W137" s="45">
        <v>5.7512586579206708</v>
      </c>
      <c r="X137" s="12">
        <v>2.8525999999999954</v>
      </c>
      <c r="Z137" s="2">
        <v>41671</v>
      </c>
      <c r="AA137" s="43">
        <v>2.2439357692634618</v>
      </c>
      <c r="AB137" s="45">
        <v>-0.66030445701550777</v>
      </c>
      <c r="AC137" s="45">
        <v>2.986672394060478</v>
      </c>
      <c r="AD137" s="45">
        <v>6.267514790267346</v>
      </c>
      <c r="AE137" s="45">
        <v>6.8337579917244202</v>
      </c>
      <c r="AF137" s="12">
        <v>2.023050000000012</v>
      </c>
      <c r="AH137" s="2">
        <v>41671</v>
      </c>
      <c r="AI137" s="63">
        <v>0.13375909301676744</v>
      </c>
      <c r="AJ137" s="64">
        <v>2.0653444016172791</v>
      </c>
      <c r="AK137" s="64">
        <v>2.777968547061556</v>
      </c>
      <c r="AL137" s="64">
        <v>1.532876533383156</v>
      </c>
      <c r="AM137" s="64">
        <v>-0.29954965492341695</v>
      </c>
      <c r="AN137" s="65">
        <v>0.42494999999998129</v>
      </c>
    </row>
    <row r="138" spans="1:40" ht="12.75" customHeight="1" x14ac:dyDescent="0.3">
      <c r="A138" s="2">
        <v>41699</v>
      </c>
      <c r="B138" s="31" t="str">
        <f>MONTH(Serie_Encadeada[[#This Row],[Período]])&amp;YEAR(Serie_Encadeada[[#This Row],[Período]])</f>
        <v>32014</v>
      </c>
      <c r="C138" s="5">
        <v>126.2368</v>
      </c>
      <c r="D138" s="5">
        <v>127.3473</v>
      </c>
      <c r="E138" s="5">
        <v>120.3809</v>
      </c>
      <c r="F138" s="5">
        <v>148.46549999999999</v>
      </c>
      <c r="G138" s="5">
        <v>116.5831</v>
      </c>
      <c r="H138" s="5">
        <v>87.150999999999996</v>
      </c>
      <c r="J138" s="2">
        <v>41699</v>
      </c>
      <c r="K138" s="43">
        <v>2.6540785375651592</v>
      </c>
      <c r="L138" s="44">
        <v>0.9119111861264011</v>
      </c>
      <c r="M138" s="44">
        <v>-2.4058663056299867</v>
      </c>
      <c r="N138" s="45">
        <v>-26.467973447036471</v>
      </c>
      <c r="O138" s="45">
        <v>-27.13251117390541</v>
      </c>
      <c r="P138" s="11">
        <v>2.656099999999995</v>
      </c>
      <c r="R138" s="2">
        <v>41699</v>
      </c>
      <c r="S138" s="43">
        <v>-7.0856358877580083</v>
      </c>
      <c r="T138" s="45">
        <v>4.5958481814589593E-2</v>
      </c>
      <c r="U138" s="45">
        <v>-2.5709487485583695</v>
      </c>
      <c r="V138" s="45">
        <v>8.6339815813466156</v>
      </c>
      <c r="W138" s="45">
        <v>8.5840395578889996</v>
      </c>
      <c r="X138" s="12">
        <v>3.1105999999999909</v>
      </c>
      <c r="Z138" s="2">
        <v>41699</v>
      </c>
      <c r="AA138" s="43">
        <v>-1.1493686690892171</v>
      </c>
      <c r="AB138" s="45">
        <v>-0.42374007521167623</v>
      </c>
      <c r="AC138" s="45">
        <v>1.0796441695437979</v>
      </c>
      <c r="AD138" s="45">
        <v>6.9598500652379034</v>
      </c>
      <c r="AE138" s="45">
        <v>7.3429929436248838</v>
      </c>
      <c r="AF138" s="12">
        <v>2.3855666666666764</v>
      </c>
      <c r="AH138" s="2">
        <v>41699</v>
      </c>
      <c r="AI138" s="63">
        <v>-0.68387164404161116</v>
      </c>
      <c r="AJ138" s="64">
        <v>1.7456145720498351</v>
      </c>
      <c r="AK138" s="64">
        <v>2.5437773014699183</v>
      </c>
      <c r="AL138" s="64">
        <v>2.8470152786763681</v>
      </c>
      <c r="AM138" s="64">
        <v>1.2982891354503332</v>
      </c>
      <c r="AN138" s="65">
        <v>0.64135833333332926</v>
      </c>
    </row>
    <row r="139" spans="1:40" ht="12.75" customHeight="1" x14ac:dyDescent="0.3">
      <c r="A139" s="2">
        <v>41730</v>
      </c>
      <c r="B139" s="31" t="str">
        <f>MONTH(Serie_Encadeada[[#This Row],[Período]])&amp;YEAR(Serie_Encadeada[[#This Row],[Período]])</f>
        <v>42014</v>
      </c>
      <c r="C139" s="5">
        <v>119.40560000000001</v>
      </c>
      <c r="D139" s="5">
        <v>127.8177</v>
      </c>
      <c r="E139" s="5">
        <v>121.5219</v>
      </c>
      <c r="F139" s="5">
        <v>138.3151</v>
      </c>
      <c r="G139" s="5">
        <v>108.2129</v>
      </c>
      <c r="H139" s="5">
        <v>84.863200000000006</v>
      </c>
      <c r="J139" s="2">
        <v>41730</v>
      </c>
      <c r="K139" s="43">
        <v>-5.4114172729346715</v>
      </c>
      <c r="L139" s="44">
        <v>0.36938356761391716</v>
      </c>
      <c r="M139" s="44">
        <v>0.94782477951236899</v>
      </c>
      <c r="N139" s="45">
        <v>-6.8368745600829763</v>
      </c>
      <c r="O139" s="45">
        <v>-7.179599787619301</v>
      </c>
      <c r="P139" s="11">
        <v>-2.2877999999999901</v>
      </c>
      <c r="R139" s="2">
        <v>41730</v>
      </c>
      <c r="S139" s="43">
        <v>-14.349267878393132</v>
      </c>
      <c r="T139" s="45">
        <v>-0.49628197223622605</v>
      </c>
      <c r="U139" s="45">
        <v>-6.2162410371617636</v>
      </c>
      <c r="V139" s="45">
        <v>1.5647935405087674</v>
      </c>
      <c r="W139" s="45">
        <v>2.0713678668212312</v>
      </c>
      <c r="X139" s="12">
        <v>-2.2877999999999901</v>
      </c>
      <c r="Z139" s="2">
        <v>41730</v>
      </c>
      <c r="AA139" s="43">
        <v>-4.7368175827037762</v>
      </c>
      <c r="AB139" s="45">
        <v>-0.44206618248769058</v>
      </c>
      <c r="AC139" s="45">
        <v>-0.85104245144010082</v>
      </c>
      <c r="AD139" s="45">
        <v>5.742054887567245</v>
      </c>
      <c r="AE139" s="45">
        <v>6.1665118391966747</v>
      </c>
      <c r="AF139" s="12">
        <v>1.2172250000000133</v>
      </c>
      <c r="AH139" s="2">
        <v>41730</v>
      </c>
      <c r="AI139" s="63">
        <v>-3.1305239842424282</v>
      </c>
      <c r="AJ139" s="64">
        <v>1.2256909950366779</v>
      </c>
      <c r="AK139" s="64">
        <v>1.0257570620217691</v>
      </c>
      <c r="AL139" s="64">
        <v>2.6466686832555375</v>
      </c>
      <c r="AM139" s="64">
        <v>1.5714278422634298</v>
      </c>
      <c r="AN139" s="65">
        <v>0.17224166666665042</v>
      </c>
    </row>
    <row r="140" spans="1:40" ht="12.75" customHeight="1" x14ac:dyDescent="0.3">
      <c r="A140" s="2">
        <v>41760</v>
      </c>
      <c r="B140" s="31" t="str">
        <f>MONTH(Serie_Encadeada[[#This Row],[Período]])&amp;YEAR(Serie_Encadeada[[#This Row],[Período]])</f>
        <v>52014</v>
      </c>
      <c r="C140" s="5">
        <v>128.5489</v>
      </c>
      <c r="D140" s="5">
        <v>128.40940000000001</v>
      </c>
      <c r="E140" s="5">
        <v>123.28870000000001</v>
      </c>
      <c r="F140" s="5">
        <v>141.4725</v>
      </c>
      <c r="G140" s="5">
        <v>110.1729</v>
      </c>
      <c r="H140" s="5">
        <v>85.942899999999995</v>
      </c>
      <c r="J140" s="2">
        <v>41760</v>
      </c>
      <c r="K140" s="43">
        <v>7.6573460541214109</v>
      </c>
      <c r="L140" s="44">
        <v>0.46292493136709784</v>
      </c>
      <c r="M140" s="44">
        <v>1.4538943186372197</v>
      </c>
      <c r="N140" s="45">
        <v>2.2827587154258615</v>
      </c>
      <c r="O140" s="45">
        <v>1.8112443156037714</v>
      </c>
      <c r="P140" s="11">
        <v>1.0796999999999883</v>
      </c>
      <c r="R140" s="2">
        <v>41760</v>
      </c>
      <c r="S140" s="43">
        <v>-8.2659802672048297</v>
      </c>
      <c r="T140" s="45">
        <v>-0.3485218282068992</v>
      </c>
      <c r="U140" s="45">
        <v>-3.8821750970426865</v>
      </c>
      <c r="V140" s="45">
        <v>0.83628416983131992</v>
      </c>
      <c r="W140" s="45">
        <v>1.1888481196930487</v>
      </c>
      <c r="X140" s="12">
        <v>-0.23050000000000637</v>
      </c>
      <c r="Z140" s="2">
        <v>41760</v>
      </c>
      <c r="AA140" s="43">
        <v>-5.4940671699896111</v>
      </c>
      <c r="AB140" s="45">
        <v>-0.42315305748440918</v>
      </c>
      <c r="AC140" s="45">
        <v>-1.4802405334225754</v>
      </c>
      <c r="AD140" s="45">
        <v>4.816480142137145</v>
      </c>
      <c r="AE140" s="45">
        <v>5.2383754444504094</v>
      </c>
      <c r="AF140" s="12">
        <v>0.92768000000000939</v>
      </c>
      <c r="AH140" s="2">
        <v>41760</v>
      </c>
      <c r="AI140" s="63">
        <v>-4.0145017653876369</v>
      </c>
      <c r="AJ140" s="64">
        <v>0.70466471897798866</v>
      </c>
      <c r="AK140" s="64">
        <v>0.1292638972753325</v>
      </c>
      <c r="AL140" s="64">
        <v>2.073216857650527</v>
      </c>
      <c r="AM140" s="64">
        <v>1.4793686592926052</v>
      </c>
      <c r="AN140" s="65">
        <v>1.5674999999987449E-2</v>
      </c>
    </row>
    <row r="141" spans="1:40" ht="12.75" customHeight="1" x14ac:dyDescent="0.3">
      <c r="A141" s="2">
        <v>41791</v>
      </c>
      <c r="B141" s="31" t="str">
        <f>MONTH(Serie_Encadeada[[#This Row],[Período]])&amp;YEAR(Serie_Encadeada[[#This Row],[Período]])</f>
        <v>62014</v>
      </c>
      <c r="C141" s="5">
        <v>119.67</v>
      </c>
      <c r="D141" s="5">
        <v>128.38919999999999</v>
      </c>
      <c r="E141" s="5">
        <v>118.3386</v>
      </c>
      <c r="F141" s="5">
        <v>134.36680000000001</v>
      </c>
      <c r="G141" s="5">
        <v>104.6558</v>
      </c>
      <c r="H141" s="5">
        <v>83.740700000000004</v>
      </c>
      <c r="J141" s="2">
        <v>41791</v>
      </c>
      <c r="K141" s="43">
        <v>-6.9070213747453311</v>
      </c>
      <c r="L141" s="44">
        <v>-1.5730935585725709E-2</v>
      </c>
      <c r="M141" s="44">
        <v>-4.0150476077694108</v>
      </c>
      <c r="N141" s="45">
        <v>-5.0226722507907793</v>
      </c>
      <c r="O141" s="45">
        <v>-5.0076743010304705</v>
      </c>
      <c r="P141" s="11">
        <v>-2.2021999999999906</v>
      </c>
      <c r="R141" s="2">
        <v>41791</v>
      </c>
      <c r="S141" s="43">
        <v>-12.127208843819636</v>
      </c>
      <c r="T141" s="45">
        <v>-0.31430035560664543</v>
      </c>
      <c r="U141" s="45">
        <v>-4.5000274382075425</v>
      </c>
      <c r="V141" s="45">
        <v>-0.21262042983041826</v>
      </c>
      <c r="W141" s="45">
        <v>0.10196156450742833</v>
      </c>
      <c r="X141" s="12">
        <v>-1.3763999999999896</v>
      </c>
      <c r="Z141" s="2">
        <v>41791</v>
      </c>
      <c r="AA141" s="43">
        <v>-6.638587619626084</v>
      </c>
      <c r="AB141" s="45">
        <v>-0.40485380779513425</v>
      </c>
      <c r="AC141" s="45">
        <v>-1.9846560194672278</v>
      </c>
      <c r="AD141" s="45">
        <v>4.0454396349927197</v>
      </c>
      <c r="AE141" s="45">
        <v>4.4583764117845641</v>
      </c>
      <c r="AF141" s="12">
        <v>0.54366666666666674</v>
      </c>
      <c r="AH141" s="2">
        <v>41791</v>
      </c>
      <c r="AI141" s="63">
        <v>-5.0365375056613537</v>
      </c>
      <c r="AJ141" s="64">
        <v>0.35373654881121253</v>
      </c>
      <c r="AK141" s="64">
        <v>-0.56545640057188085</v>
      </c>
      <c r="AL141" s="64">
        <v>1.7382494838149332</v>
      </c>
      <c r="AM141" s="64">
        <v>1.4593640243412092</v>
      </c>
      <c r="AN141" s="65">
        <v>7.0466666666675337E-2</v>
      </c>
    </row>
    <row r="142" spans="1:40" ht="12.75" customHeight="1" x14ac:dyDescent="0.3">
      <c r="A142" s="2">
        <v>41821</v>
      </c>
      <c r="B142" s="31" t="str">
        <f>MONTH(Serie_Encadeada[[#This Row],[Período]])&amp;YEAR(Serie_Encadeada[[#This Row],[Período]])</f>
        <v>72014</v>
      </c>
      <c r="C142" s="5">
        <v>124.0887</v>
      </c>
      <c r="D142" s="5">
        <v>128.06899999999999</v>
      </c>
      <c r="E142" s="5">
        <v>124.8634</v>
      </c>
      <c r="F142" s="5">
        <v>140.2046</v>
      </c>
      <c r="G142" s="5">
        <v>109.47580000000001</v>
      </c>
      <c r="H142" s="5">
        <v>85.608099999999993</v>
      </c>
      <c r="J142" s="2">
        <v>41821</v>
      </c>
      <c r="K142" s="43">
        <v>3.6924041113060926</v>
      </c>
      <c r="L142" s="44">
        <v>-0.24939792443601164</v>
      </c>
      <c r="M142" s="44">
        <v>5.5136700958098199</v>
      </c>
      <c r="N142" s="45">
        <v>4.3446744285046508</v>
      </c>
      <c r="O142" s="45">
        <v>4.6055736996898471</v>
      </c>
      <c r="P142" s="11">
        <v>1.8673999999999893</v>
      </c>
      <c r="R142" s="2">
        <v>41821</v>
      </c>
      <c r="S142" s="43">
        <v>-12.466140145935963</v>
      </c>
      <c r="T142" s="45">
        <v>-0.37060836093707933</v>
      </c>
      <c r="U142" s="45">
        <v>-1.8994193948821954</v>
      </c>
      <c r="V142" s="45">
        <v>0.92652113664585778</v>
      </c>
      <c r="W142" s="45">
        <v>1.3018546501352446</v>
      </c>
      <c r="X142" s="12">
        <v>1.3627999999999929</v>
      </c>
      <c r="Z142" s="2">
        <v>41821</v>
      </c>
      <c r="AA142" s="43">
        <v>-7.5259018857126962</v>
      </c>
      <c r="AB142" s="45">
        <v>-0.39993347295963622</v>
      </c>
      <c r="AC142" s="45">
        <v>-1.9721733095361424</v>
      </c>
      <c r="AD142" s="45">
        <v>3.6194895272310736</v>
      </c>
      <c r="AE142" s="45">
        <v>4.0301227243024949</v>
      </c>
      <c r="AF142" s="12">
        <v>0.66068571428571943</v>
      </c>
      <c r="AH142" s="2">
        <v>41821</v>
      </c>
      <c r="AI142" s="63">
        <v>-6.0306181983895524</v>
      </c>
      <c r="AJ142" s="64">
        <v>0.11139952652908182</v>
      </c>
      <c r="AK142" s="64">
        <v>-0.89193867156068329</v>
      </c>
      <c r="AL142" s="64">
        <v>1.6897749285018655</v>
      </c>
      <c r="AM142" s="64">
        <v>1.6362158239979163</v>
      </c>
      <c r="AN142" s="65">
        <v>0.23809999999998865</v>
      </c>
    </row>
    <row r="143" spans="1:40" ht="12.75" customHeight="1" x14ac:dyDescent="0.3">
      <c r="A143" s="2">
        <v>41852</v>
      </c>
      <c r="B143" s="31" t="str">
        <f>MONTH(Serie_Encadeada[[#This Row],[Período]])&amp;YEAR(Serie_Encadeada[[#This Row],[Período]])</f>
        <v>82014</v>
      </c>
      <c r="C143" s="5">
        <v>124.13509999999999</v>
      </c>
      <c r="D143" s="5">
        <v>127.7988</v>
      </c>
      <c r="E143" s="5">
        <v>120.407</v>
      </c>
      <c r="F143" s="5">
        <v>137.1001</v>
      </c>
      <c r="G143" s="5">
        <v>107.27809999999999</v>
      </c>
      <c r="H143" s="5">
        <v>86.035399999999996</v>
      </c>
      <c r="J143" s="2">
        <v>41852</v>
      </c>
      <c r="K143" s="43">
        <v>3.7392607062521677E-2</v>
      </c>
      <c r="L143" s="44">
        <v>-0.2109800185837232</v>
      </c>
      <c r="M143" s="44">
        <v>-3.5690202253022121</v>
      </c>
      <c r="N143" s="45">
        <v>-2.2142640113091878</v>
      </c>
      <c r="O143" s="45">
        <v>-2.0074756247499552</v>
      </c>
      <c r="P143" s="11">
        <v>0.42730000000000246</v>
      </c>
      <c r="R143" s="2">
        <v>41852</v>
      </c>
      <c r="S143" s="43">
        <v>-12.071985669165405</v>
      </c>
      <c r="T143" s="45">
        <v>-0.69066483484034458</v>
      </c>
      <c r="U143" s="45">
        <v>-7.4419566432287052</v>
      </c>
      <c r="V143" s="45">
        <v>2.7771551514106543</v>
      </c>
      <c r="W143" s="45">
        <v>3.4919504835112201</v>
      </c>
      <c r="X143" s="12">
        <v>0.64260000000000161</v>
      </c>
      <c r="Z143" s="2">
        <v>41852</v>
      </c>
      <c r="AA143" s="43">
        <v>-8.1244852341055775</v>
      </c>
      <c r="AB143" s="45">
        <v>-0.43649291442885146</v>
      </c>
      <c r="AC143" s="45">
        <v>-2.6842892463599863</v>
      </c>
      <c r="AD143" s="45">
        <v>3.5218317902209457</v>
      </c>
      <c r="AE143" s="45">
        <v>3.968151962691834</v>
      </c>
      <c r="AF143" s="12">
        <v>0.65842500000000825</v>
      </c>
      <c r="AH143" s="2">
        <v>41852</v>
      </c>
      <c r="AI143" s="63">
        <v>-6.4628537686812324</v>
      </c>
      <c r="AJ143" s="64">
        <v>-0.14232382340122413</v>
      </c>
      <c r="AK143" s="64">
        <v>-1.6766578795187297</v>
      </c>
      <c r="AL143" s="64">
        <v>1.8852926025182264</v>
      </c>
      <c r="AM143" s="64">
        <v>2.0593340020472675</v>
      </c>
      <c r="AN143" s="65">
        <v>0.4381666666666888</v>
      </c>
    </row>
    <row r="144" spans="1:40" ht="12.75" customHeight="1" x14ac:dyDescent="0.3">
      <c r="A144" s="2">
        <v>41883</v>
      </c>
      <c r="B144" s="31" t="str">
        <f>MONTH(Serie_Encadeada[[#This Row],[Período]])&amp;YEAR(Serie_Encadeada[[#This Row],[Período]])</f>
        <v>92014</v>
      </c>
      <c r="C144" s="5">
        <v>132.12180000000001</v>
      </c>
      <c r="D144" s="5">
        <v>125.1848</v>
      </c>
      <c r="E144" s="5">
        <v>122.5971</v>
      </c>
      <c r="F144" s="5">
        <v>138.96960000000001</v>
      </c>
      <c r="G144" s="5">
        <v>111.0115</v>
      </c>
      <c r="H144" s="5">
        <v>85.961500000000001</v>
      </c>
      <c r="J144" s="2">
        <v>41883</v>
      </c>
      <c r="K144" s="43">
        <v>6.4338772837013973</v>
      </c>
      <c r="L144" s="44">
        <v>-2.0454026172389761</v>
      </c>
      <c r="M144" s="44">
        <v>1.8189141827302409</v>
      </c>
      <c r="N144" s="45">
        <v>1.3636022147321676</v>
      </c>
      <c r="O144" s="45">
        <v>3.4801138349765735</v>
      </c>
      <c r="P144" s="11">
        <v>-7.3899999999994748E-2</v>
      </c>
      <c r="R144" s="2">
        <v>41883</v>
      </c>
      <c r="S144" s="43">
        <v>-4.2050731756832702</v>
      </c>
      <c r="T144" s="45">
        <v>-2.322235313394875</v>
      </c>
      <c r="U144" s="45">
        <v>-1.1088812133081913</v>
      </c>
      <c r="V144" s="45">
        <v>4.2782181182143439</v>
      </c>
      <c r="W144" s="45">
        <v>6.7573272657857073</v>
      </c>
      <c r="X144" s="12">
        <v>1.8879000000000019</v>
      </c>
      <c r="Z144" s="2">
        <v>41883</v>
      </c>
      <c r="AA144" s="43">
        <v>-7.6777809895480829</v>
      </c>
      <c r="AB144" s="45">
        <v>-0.64637040495260534</v>
      </c>
      <c r="AC144" s="45">
        <v>-2.5104028081638941</v>
      </c>
      <c r="AD144" s="45">
        <v>3.6003470799638961</v>
      </c>
      <c r="AE144" s="45">
        <v>4.2569754093071266</v>
      </c>
      <c r="AF144" s="12">
        <v>0.79503333333335036</v>
      </c>
      <c r="AH144" s="2">
        <v>41883</v>
      </c>
      <c r="AI144" s="63">
        <v>-6.9986221451507413</v>
      </c>
      <c r="AJ144" s="64">
        <v>-0.49035134998661584</v>
      </c>
      <c r="AK144" s="64">
        <v>-1.9597905017454251</v>
      </c>
      <c r="AL144" s="64">
        <v>1.8876922489808161</v>
      </c>
      <c r="AM144" s="64">
        <v>2.3784447445607921</v>
      </c>
      <c r="AN144" s="65">
        <v>0.73454999999998449</v>
      </c>
    </row>
    <row r="145" spans="1:40" x14ac:dyDescent="0.3">
      <c r="A145" s="2">
        <v>41913</v>
      </c>
      <c r="B145" s="31" t="str">
        <f>MONTH(Serie_Encadeada[[#This Row],[Período]])&amp;YEAR(Serie_Encadeada[[#This Row],[Período]])</f>
        <v>102014</v>
      </c>
      <c r="C145" s="5">
        <v>138.6481</v>
      </c>
      <c r="D145" s="5">
        <v>124.1895</v>
      </c>
      <c r="E145" s="5">
        <v>123.5654</v>
      </c>
      <c r="F145" s="5">
        <v>137.6601</v>
      </c>
      <c r="G145" s="5">
        <v>110.8468</v>
      </c>
      <c r="H145" s="5">
        <v>86.173400000000001</v>
      </c>
      <c r="J145" s="2">
        <v>41913</v>
      </c>
      <c r="K145" s="43">
        <v>4.9396087549518635</v>
      </c>
      <c r="L145" s="44">
        <v>-0.79506457653005824</v>
      </c>
      <c r="M145" s="44">
        <v>0.78982292403327592</v>
      </c>
      <c r="N145" s="45">
        <v>-0.94229241503178673</v>
      </c>
      <c r="O145" s="45">
        <v>-0.14836300743616318</v>
      </c>
      <c r="P145" s="11">
        <v>0.21189999999999998</v>
      </c>
      <c r="R145" s="2">
        <v>41913</v>
      </c>
      <c r="S145" s="43">
        <v>2.4754838919487825</v>
      </c>
      <c r="T145" s="45">
        <v>-2.8814279044779227</v>
      </c>
      <c r="U145" s="45">
        <v>-4.7296911791691372</v>
      </c>
      <c r="V145" s="45">
        <v>-3.938343618003417</v>
      </c>
      <c r="W145" s="45">
        <v>-1.0881951130714556</v>
      </c>
      <c r="X145" s="12">
        <v>1.2593999999999994</v>
      </c>
      <c r="Z145" s="2">
        <v>41913</v>
      </c>
      <c r="AA145" s="43">
        <v>-6.6567516282886228</v>
      </c>
      <c r="AB145" s="45">
        <v>-0.8697616415239533</v>
      </c>
      <c r="AC145" s="45">
        <v>-2.740146099940286</v>
      </c>
      <c r="AD145" s="45">
        <v>2.8433714307295372</v>
      </c>
      <c r="AE145" s="45">
        <v>3.7203457179123864</v>
      </c>
      <c r="AF145" s="12">
        <v>0.84147000000001526</v>
      </c>
      <c r="AH145" s="2">
        <v>41913</v>
      </c>
      <c r="AI145" s="63">
        <v>-6.3456124255145872</v>
      </c>
      <c r="AJ145" s="64">
        <v>-0.83323833101228006</v>
      </c>
      <c r="AK145" s="64">
        <v>-2.5517975703486866</v>
      </c>
      <c r="AL145" s="64">
        <v>1.279435323446054</v>
      </c>
      <c r="AM145" s="64">
        <v>2.0935001740868397</v>
      </c>
      <c r="AN145" s="65">
        <v>1.0259166666666744</v>
      </c>
    </row>
    <row r="146" spans="1:40" ht="12.75" customHeight="1" x14ac:dyDescent="0.3">
      <c r="A146" s="2">
        <v>41944</v>
      </c>
      <c r="B146" s="31" t="str">
        <f>MONTH(Serie_Encadeada[[#This Row],[Período]])&amp;YEAR(Serie_Encadeada[[#This Row],[Período]])</f>
        <v>112014</v>
      </c>
      <c r="C146" s="5">
        <v>128.66820000000001</v>
      </c>
      <c r="D146" s="5">
        <v>123.85299999999999</v>
      </c>
      <c r="E146" s="5">
        <v>116.4248</v>
      </c>
      <c r="F146" s="5">
        <v>167.40299999999999</v>
      </c>
      <c r="G146" s="5">
        <v>135.1626</v>
      </c>
      <c r="H146" s="5">
        <v>84.58</v>
      </c>
      <c r="J146" s="2">
        <v>41944</v>
      </c>
      <c r="K146" s="43">
        <v>-7.1980070408465648</v>
      </c>
      <c r="L146" s="44">
        <v>-0.27095688443870125</v>
      </c>
      <c r="M146" s="44">
        <v>-5.7788021565907544</v>
      </c>
      <c r="N146" s="45">
        <v>21.606042709543281</v>
      </c>
      <c r="O146" s="45">
        <v>21.936402313824122</v>
      </c>
      <c r="P146" s="11">
        <v>-1.5934000000000026</v>
      </c>
      <c r="R146" s="2">
        <v>41944</v>
      </c>
      <c r="S146" s="43">
        <v>-1.9965800768530544</v>
      </c>
      <c r="T146" s="45">
        <v>-2.060901856092717</v>
      </c>
      <c r="U146" s="45">
        <v>-4.8900913971642943</v>
      </c>
      <c r="V146" s="45">
        <v>2.9429851208851185</v>
      </c>
      <c r="W146" s="45">
        <v>5.1091586918687337</v>
      </c>
      <c r="X146" s="12">
        <v>-2.570999999999998</v>
      </c>
      <c r="Z146" s="2">
        <v>41944</v>
      </c>
      <c r="AA146" s="43">
        <v>-6.2424338254937144</v>
      </c>
      <c r="AB146" s="45">
        <v>-0.97690680487335579</v>
      </c>
      <c r="AC146" s="45">
        <v>-2.9315064449180124</v>
      </c>
      <c r="AD146" s="45">
        <v>2.8535608590170853</v>
      </c>
      <c r="AE146" s="45">
        <v>3.8638103723383166</v>
      </c>
      <c r="AF146" s="12">
        <v>0.5312454545454699</v>
      </c>
      <c r="AH146" s="2">
        <v>41944</v>
      </c>
      <c r="AI146" s="63">
        <v>-5.8746149129012419</v>
      </c>
      <c r="AJ146" s="64">
        <v>-0.97342208608837255</v>
      </c>
      <c r="AK146" s="64">
        <v>-2.9612559242262795</v>
      </c>
      <c r="AL146" s="64">
        <v>1.6939578836930986</v>
      </c>
      <c r="AM146" s="64">
        <v>2.6753410064213772</v>
      </c>
      <c r="AN146" s="65">
        <v>0.68061666666666554</v>
      </c>
    </row>
    <row r="147" spans="1:40" ht="12.75" customHeight="1" x14ac:dyDescent="0.3">
      <c r="A147" s="2">
        <v>41974</v>
      </c>
      <c r="B147" s="31" t="str">
        <f>MONTH(Serie_Encadeada[[#This Row],[Período]])&amp;YEAR(Serie_Encadeada[[#This Row],[Período]])</f>
        <v>122014</v>
      </c>
      <c r="C147" s="5">
        <v>120.1275</v>
      </c>
      <c r="D147" s="5">
        <v>122.8002</v>
      </c>
      <c r="E147" s="5">
        <v>103.4205</v>
      </c>
      <c r="F147" s="5">
        <v>189.1233</v>
      </c>
      <c r="G147" s="5">
        <v>154.00899999999999</v>
      </c>
      <c r="H147" s="5">
        <v>84.386899999999997</v>
      </c>
      <c r="J147" s="2">
        <v>41974</v>
      </c>
      <c r="K147" s="43">
        <v>-6.6377706379665016</v>
      </c>
      <c r="L147" s="44">
        <v>-0.85003996673475057</v>
      </c>
      <c r="M147" s="44">
        <v>-11.169699239337323</v>
      </c>
      <c r="N147" s="45">
        <v>12.974857081414317</v>
      </c>
      <c r="O147" s="45">
        <v>13.943502122628589</v>
      </c>
      <c r="P147" s="11">
        <v>-0.19310000000000116</v>
      </c>
      <c r="R147" s="2">
        <v>41974</v>
      </c>
      <c r="S147" s="43">
        <v>-6.6870131998716724</v>
      </c>
      <c r="T147" s="45">
        <v>-1.6984998639150777</v>
      </c>
      <c r="U147" s="45">
        <v>-6.98959641126552</v>
      </c>
      <c r="V147" s="45">
        <v>-4.5708994762390063</v>
      </c>
      <c r="W147" s="45">
        <v>-2.9220030180668051</v>
      </c>
      <c r="X147" s="12">
        <v>-2.7640999999999991</v>
      </c>
      <c r="Z147" s="2">
        <v>41974</v>
      </c>
      <c r="AA147" s="43">
        <v>-6.2780831322378896</v>
      </c>
      <c r="AB147" s="45">
        <v>-1.0357937667892647</v>
      </c>
      <c r="AC147" s="45">
        <v>-3.2350605821665237</v>
      </c>
      <c r="AD147" s="45">
        <v>2.0306135980555511</v>
      </c>
      <c r="AE147" s="45">
        <v>3.0967696702566037</v>
      </c>
      <c r="AF147" s="12">
        <v>0.25663333333335459</v>
      </c>
      <c r="AH147" s="2">
        <v>41974</v>
      </c>
      <c r="AI147" s="63">
        <v>-6.2780831322378896</v>
      </c>
      <c r="AJ147" s="64">
        <v>-1.0357937667892647</v>
      </c>
      <c r="AK147" s="64">
        <v>-3.2350605821665237</v>
      </c>
      <c r="AL147" s="64">
        <v>2.0306135980555511</v>
      </c>
      <c r="AM147" s="64">
        <v>3.0967696702566037</v>
      </c>
      <c r="AN147" s="65">
        <v>0.25663333333335459</v>
      </c>
    </row>
    <row r="148" spans="1:40" ht="12.75" customHeight="1" x14ac:dyDescent="0.3">
      <c r="A148" s="2">
        <v>42005</v>
      </c>
      <c r="B148" s="31" t="str">
        <f>MONTH(Serie_Encadeada[[#This Row],[Período]])&amp;YEAR(Serie_Encadeada[[#This Row],[Período]])</f>
        <v>12015</v>
      </c>
      <c r="C148" s="5">
        <v>107.1846</v>
      </c>
      <c r="D148" s="5">
        <v>122.5184</v>
      </c>
      <c r="E148" s="5">
        <v>110.31180000000001</v>
      </c>
      <c r="F148" s="5">
        <v>144.84370000000001</v>
      </c>
      <c r="G148" s="5">
        <v>118.22199999999999</v>
      </c>
      <c r="H148" s="5">
        <v>84.221199999999996</v>
      </c>
      <c r="J148" s="2">
        <v>42005</v>
      </c>
      <c r="K148" s="43">
        <v>-10.774302303802205</v>
      </c>
      <c r="L148" s="44">
        <v>-0.229478453618157</v>
      </c>
      <c r="M148" s="44">
        <v>6.6633791172929939</v>
      </c>
      <c r="N148" s="45">
        <v>-23.413085537318768</v>
      </c>
      <c r="O148" s="45">
        <v>-23.236953684524927</v>
      </c>
      <c r="P148" s="11">
        <v>-0.16570000000000107</v>
      </c>
      <c r="R148" s="2">
        <v>42005</v>
      </c>
      <c r="S148" s="43">
        <v>-10.7100074141335</v>
      </c>
      <c r="T148" s="45">
        <v>-1.8805669410394819</v>
      </c>
      <c r="U148" s="45">
        <v>-8.2568334278666438</v>
      </c>
      <c r="V148" s="45">
        <v>-2.969913000721462</v>
      </c>
      <c r="W148" s="45">
        <v>-1.1102532595339396</v>
      </c>
      <c r="X148" s="12">
        <v>-1.379400000000004</v>
      </c>
      <c r="Z148" s="2">
        <v>42005</v>
      </c>
      <c r="AA148" s="43">
        <v>-10.7100074141335</v>
      </c>
      <c r="AB148" s="45">
        <v>-1.8805669410394819</v>
      </c>
      <c r="AC148" s="45">
        <v>-8.2568334278666438</v>
      </c>
      <c r="AD148" s="45">
        <v>-2.969913000721462</v>
      </c>
      <c r="AE148" s="45">
        <v>-1.1102532595339396</v>
      </c>
      <c r="AF148" s="12">
        <v>-1.379400000000004</v>
      </c>
      <c r="AH148" s="2">
        <v>42005</v>
      </c>
      <c r="AI148" s="63">
        <v>-6.6791998677326738</v>
      </c>
      <c r="AJ148" s="64">
        <v>-1.0638340318703496</v>
      </c>
      <c r="AK148" s="64">
        <v>-3.7781885247999933</v>
      </c>
      <c r="AL148" s="64">
        <v>1.2547355611045556</v>
      </c>
      <c r="AM148" s="64">
        <v>2.3328475387429952</v>
      </c>
      <c r="AN148" s="65">
        <v>4.2225000000001955E-2</v>
      </c>
    </row>
    <row r="149" spans="1:40" ht="12.75" customHeight="1" x14ac:dyDescent="0.3">
      <c r="A149" s="2">
        <v>42036</v>
      </c>
      <c r="B149" s="31" t="str">
        <f>MONTH(Serie_Encadeada[[#This Row],[Período]])&amp;YEAR(Serie_Encadeada[[#This Row],[Período]])</f>
        <v>22015</v>
      </c>
      <c r="C149" s="5">
        <v>98.492400000000004</v>
      </c>
      <c r="D149" s="5">
        <v>122.964</v>
      </c>
      <c r="E149" s="5">
        <v>106.1643</v>
      </c>
      <c r="F149" s="5">
        <v>154.69329999999999</v>
      </c>
      <c r="G149" s="5">
        <v>125.80370000000001</v>
      </c>
      <c r="H149" s="5">
        <v>83.3476</v>
      </c>
      <c r="J149" s="2">
        <v>42036</v>
      </c>
      <c r="K149" s="43">
        <v>-8.1095605152232686</v>
      </c>
      <c r="L149" s="44">
        <v>0.36370047274531736</v>
      </c>
      <c r="M149" s="44">
        <v>-3.7597972293082043</v>
      </c>
      <c r="N149" s="45">
        <v>6.8001576872173111</v>
      </c>
      <c r="O149" s="45">
        <v>6.4131041599702359</v>
      </c>
      <c r="P149" s="11">
        <v>-0.87359999999999616</v>
      </c>
      <c r="R149" s="2">
        <v>42036</v>
      </c>
      <c r="S149" s="43">
        <v>-19.907296723671045</v>
      </c>
      <c r="T149" s="44">
        <v>-2.5614814990907053</v>
      </c>
      <c r="U149" s="44">
        <v>-13.931421946760604</v>
      </c>
      <c r="V149" s="44">
        <v>-23.383467248852067</v>
      </c>
      <c r="W149" s="44">
        <v>-21.369394843409065</v>
      </c>
      <c r="X149" s="11">
        <v>-1.1473000000000013</v>
      </c>
      <c r="Z149" s="2">
        <v>42036</v>
      </c>
      <c r="AA149" s="43">
        <v>-15.364135399606601</v>
      </c>
      <c r="AB149" s="44">
        <v>-2.2228276477108881</v>
      </c>
      <c r="AC149" s="44">
        <v>-11.130337540842479</v>
      </c>
      <c r="AD149" s="44">
        <v>-14.706292730570659</v>
      </c>
      <c r="AE149" s="44">
        <v>-12.705362259634128</v>
      </c>
      <c r="AF149" s="11">
        <v>-1.2633500000000026</v>
      </c>
      <c r="AH149" s="2">
        <v>42036</v>
      </c>
      <c r="AI149" s="63">
        <v>-8.9063316757615762</v>
      </c>
      <c r="AJ149" s="64">
        <v>-1.2927529229605641</v>
      </c>
      <c r="AK149" s="64">
        <v>-5.5080263493108399</v>
      </c>
      <c r="AL149" s="64">
        <v>-1.9932774889650775</v>
      </c>
      <c r="AM149" s="64">
        <v>-0.69900186411755949</v>
      </c>
      <c r="AN149" s="65">
        <v>-0.29109999999998593</v>
      </c>
    </row>
    <row r="150" spans="1:40" ht="12.75" customHeight="1" x14ac:dyDescent="0.3">
      <c r="A150" s="2">
        <v>42064</v>
      </c>
      <c r="B150" s="31" t="str">
        <f>MONTH(Serie_Encadeada[[#This Row],[Período]])&amp;YEAR(Serie_Encadeada[[#This Row],[Período]])</f>
        <v>32015</v>
      </c>
      <c r="C150" s="5">
        <v>114.1093</v>
      </c>
      <c r="D150" s="5">
        <v>122.80710000000001</v>
      </c>
      <c r="E150" s="5">
        <v>113.3736</v>
      </c>
      <c r="F150" s="5">
        <v>144.21700000000001</v>
      </c>
      <c r="G150" s="5">
        <v>117.43380000000001</v>
      </c>
      <c r="H150" s="5">
        <v>84.528999999999996</v>
      </c>
      <c r="J150" s="2">
        <v>42064</v>
      </c>
      <c r="K150" s="43">
        <v>15.855944214985117</v>
      </c>
      <c r="L150" s="44">
        <v>-0.12759832145993394</v>
      </c>
      <c r="M150" s="44">
        <v>6.7907008288096842</v>
      </c>
      <c r="N150" s="45">
        <v>-6.7723036485742956</v>
      </c>
      <c r="O150" s="45">
        <v>-6.6531429520753367</v>
      </c>
      <c r="P150" s="11">
        <v>1.1813999999999965</v>
      </c>
      <c r="R150" s="2">
        <v>42064</v>
      </c>
      <c r="S150" s="43">
        <v>-9.606945042966867</v>
      </c>
      <c r="T150" s="45">
        <v>-3.5652110409879114</v>
      </c>
      <c r="U150" s="45">
        <v>-5.8209400328457432</v>
      </c>
      <c r="V150" s="45">
        <v>-2.8616075788651094</v>
      </c>
      <c r="W150" s="45">
        <v>0.72969409802964869</v>
      </c>
      <c r="X150" s="12">
        <v>-2.6219999999999999</v>
      </c>
      <c r="Z150" s="2">
        <v>42064</v>
      </c>
      <c r="AA150" s="43">
        <v>-13.395908688620304</v>
      </c>
      <c r="AB150" s="45">
        <v>-2.6745829395809579</v>
      </c>
      <c r="AC150" s="45">
        <v>-9.3742822194845097</v>
      </c>
      <c r="AD150" s="45">
        <v>-11.186764295299595</v>
      </c>
      <c r="AE150" s="45">
        <v>-8.7513130301820876</v>
      </c>
      <c r="AF150" s="12">
        <v>-1.7162333333333351</v>
      </c>
      <c r="AH150" s="2">
        <v>42064</v>
      </c>
      <c r="AI150" s="63">
        <v>-9.1160601242896249</v>
      </c>
      <c r="AJ150" s="64">
        <v>-1.5934357481071311</v>
      </c>
      <c r="AK150" s="64">
        <v>-5.7767958609553682</v>
      </c>
      <c r="AL150" s="64">
        <v>-2.8618997158479722</v>
      </c>
      <c r="AM150" s="64">
        <v>-1.2792729692587606</v>
      </c>
      <c r="AN150" s="65">
        <v>-0.76881666666665183</v>
      </c>
    </row>
    <row r="151" spans="1:40" ht="12.75" customHeight="1" x14ac:dyDescent="0.3">
      <c r="A151" s="2">
        <v>42095</v>
      </c>
      <c r="B151" s="31" t="str">
        <f>MONTH(Serie_Encadeada[[#This Row],[Período]])&amp;YEAR(Serie_Encadeada[[#This Row],[Período]])</f>
        <v>42015</v>
      </c>
      <c r="C151" s="5">
        <v>98.325299999999999</v>
      </c>
      <c r="D151" s="5">
        <v>120.6484</v>
      </c>
      <c r="E151" s="5">
        <v>109.06100000000001</v>
      </c>
      <c r="F151" s="5">
        <v>132.67429999999999</v>
      </c>
      <c r="G151" s="5">
        <v>109.96769999999999</v>
      </c>
      <c r="H151" s="5">
        <v>83.134699999999995</v>
      </c>
      <c r="J151" s="2">
        <v>42095</v>
      </c>
      <c r="K151" s="43">
        <v>-13.832351964300898</v>
      </c>
      <c r="L151" s="44">
        <v>-1.7577973911931886</v>
      </c>
      <c r="M151" s="44">
        <v>-3.8038837965804997</v>
      </c>
      <c r="N151" s="45">
        <v>-8.0037027534895504</v>
      </c>
      <c r="O151" s="45">
        <v>-6.3577096202285981</v>
      </c>
      <c r="P151" s="11">
        <v>-1.3943000000000012</v>
      </c>
      <c r="R151" s="2">
        <v>42095</v>
      </c>
      <c r="S151" s="43">
        <v>-17.654364619414842</v>
      </c>
      <c r="T151" s="45">
        <v>-5.6090040737706959</v>
      </c>
      <c r="U151" s="45">
        <v>-10.254036515228938</v>
      </c>
      <c r="V151" s="45">
        <v>-4.0782242864300517</v>
      </c>
      <c r="W151" s="45">
        <v>1.6216181250109634</v>
      </c>
      <c r="X151" s="12">
        <v>-1.728500000000011</v>
      </c>
      <c r="Z151" s="2">
        <v>42095</v>
      </c>
      <c r="AA151" s="43">
        <v>-14.436483385871943</v>
      </c>
      <c r="AB151" s="45">
        <v>-3.4154958999708001</v>
      </c>
      <c r="AC151" s="45">
        <v>-9.5944910215655845</v>
      </c>
      <c r="AD151" s="45">
        <v>-9.6455816601448738</v>
      </c>
      <c r="AE151" s="45">
        <v>-6.5256555813891728</v>
      </c>
      <c r="AF151" s="12">
        <v>-1.719300000000004</v>
      </c>
      <c r="AH151" s="2">
        <v>42095</v>
      </c>
      <c r="AI151" s="63">
        <v>-9.2994448565542367</v>
      </c>
      <c r="AJ151" s="64">
        <v>-2.0214259465909117</v>
      </c>
      <c r="AK151" s="64">
        <v>-6.1054304066044018</v>
      </c>
      <c r="AL151" s="64">
        <v>-3.2849663510936993</v>
      </c>
      <c r="AM151" s="64">
        <v>-1.308105489879138</v>
      </c>
      <c r="AN151" s="65">
        <v>-0.72220833333332735</v>
      </c>
    </row>
    <row r="152" spans="1:40" ht="12.75" customHeight="1" x14ac:dyDescent="0.3">
      <c r="A152" s="2">
        <v>42125</v>
      </c>
      <c r="B152" s="31" t="str">
        <f>MONTH(Serie_Encadeada[[#This Row],[Período]])&amp;YEAR(Serie_Encadeada[[#This Row],[Período]])</f>
        <v>52015</v>
      </c>
      <c r="C152" s="5">
        <v>105.79040000000001</v>
      </c>
      <c r="D152" s="5">
        <v>120.3039</v>
      </c>
      <c r="E152" s="5">
        <v>111.06180000000001</v>
      </c>
      <c r="F152" s="5">
        <v>135.87309999999999</v>
      </c>
      <c r="G152" s="5">
        <v>112.9415</v>
      </c>
      <c r="H152" s="5">
        <v>83.582300000000004</v>
      </c>
      <c r="J152" s="2">
        <v>42125</v>
      </c>
      <c r="K152" s="43">
        <v>7.592247366649282</v>
      </c>
      <c r="L152" s="44">
        <v>-0.28554046303141734</v>
      </c>
      <c r="M152" s="44">
        <v>1.8345696445108681</v>
      </c>
      <c r="N152" s="45">
        <v>2.4110170545463636</v>
      </c>
      <c r="O152" s="45">
        <v>2.7042486111831123</v>
      </c>
      <c r="P152" s="11">
        <v>0.44760000000000844</v>
      </c>
      <c r="R152" s="2">
        <v>42125</v>
      </c>
      <c r="S152" s="43">
        <v>-17.70415771741337</v>
      </c>
      <c r="T152" s="45">
        <v>-6.3122325935640271</v>
      </c>
      <c r="U152" s="45">
        <v>-9.9172916901548973</v>
      </c>
      <c r="V152" s="45">
        <v>-3.9579423562883265</v>
      </c>
      <c r="W152" s="45">
        <v>2.512959175986115</v>
      </c>
      <c r="X152" s="12">
        <v>-2.3605999999999909</v>
      </c>
      <c r="Z152" s="2">
        <v>42125</v>
      </c>
      <c r="AA152" s="43">
        <v>-15.117060725175241</v>
      </c>
      <c r="AB152" s="45">
        <v>-4.0016072167182104</v>
      </c>
      <c r="AC152" s="45">
        <v>-9.6598638785320965</v>
      </c>
      <c r="AD152" s="45">
        <v>-8.6132397511482921</v>
      </c>
      <c r="AE152" s="45">
        <v>-4.9051645087195226</v>
      </c>
      <c r="AF152" s="12">
        <v>-1.8475600000000156</v>
      </c>
      <c r="AH152" s="2">
        <v>42125</v>
      </c>
      <c r="AI152" s="63">
        <v>-10.080062406678559</v>
      </c>
      <c r="AJ152" s="64">
        <v>-2.5230668430622374</v>
      </c>
      <c r="AK152" s="64">
        <v>-6.6165743328289643</v>
      </c>
      <c r="AL152" s="64">
        <v>-3.6542094538718395</v>
      </c>
      <c r="AM152" s="64">
        <v>-1.2041269209925098</v>
      </c>
      <c r="AN152" s="65">
        <v>-0.89971666666666295</v>
      </c>
    </row>
    <row r="153" spans="1:40" ht="12.75" customHeight="1" x14ac:dyDescent="0.3">
      <c r="A153" s="2">
        <v>42156</v>
      </c>
      <c r="B153" s="31" t="str">
        <f>MONTH(Serie_Encadeada[[#This Row],[Período]])&amp;YEAR(Serie_Encadeada[[#This Row],[Período]])</f>
        <v>62015</v>
      </c>
      <c r="C153" s="5">
        <v>103.4978</v>
      </c>
      <c r="D153" s="5">
        <v>118.1961</v>
      </c>
      <c r="E153" s="5">
        <v>109.5376</v>
      </c>
      <c r="F153" s="5">
        <v>129.1609</v>
      </c>
      <c r="G153" s="5">
        <v>109.27679999999999</v>
      </c>
      <c r="H153" s="5">
        <v>81.716899999999995</v>
      </c>
      <c r="J153" s="2">
        <v>42156</v>
      </c>
      <c r="K153" s="43">
        <v>-2.1671153526217948</v>
      </c>
      <c r="L153" s="44">
        <v>-1.7520629007039652</v>
      </c>
      <c r="M153" s="44">
        <v>-1.3723890662676164</v>
      </c>
      <c r="N153" s="45">
        <v>-4.9400506796415158</v>
      </c>
      <c r="O153" s="45">
        <v>-3.2447771633987599</v>
      </c>
      <c r="P153" s="11">
        <v>-1.8654000000000082</v>
      </c>
      <c r="R153" s="2">
        <v>42156</v>
      </c>
      <c r="S153" s="43">
        <v>-13.513996824600989</v>
      </c>
      <c r="T153" s="45">
        <v>-7.9392191866605506</v>
      </c>
      <c r="U153" s="45">
        <v>-7.437133783904831</v>
      </c>
      <c r="V153" s="45">
        <v>-3.874394567705723</v>
      </c>
      <c r="W153" s="45">
        <v>4.4154265697648816</v>
      </c>
      <c r="X153" s="12">
        <v>-2.0238000000000085</v>
      </c>
      <c r="Z153" s="2">
        <v>42156</v>
      </c>
      <c r="AA153" s="43">
        <v>-14.856719990478716</v>
      </c>
      <c r="AB153" s="45">
        <v>-4.6641618176664057</v>
      </c>
      <c r="AC153" s="45">
        <v>-9.2981143098565493</v>
      </c>
      <c r="AD153" s="45">
        <v>-7.9164336204229588</v>
      </c>
      <c r="AE153" s="45">
        <v>-3.5487987287519869</v>
      </c>
      <c r="AF153" s="12">
        <v>-1.8769333333333407</v>
      </c>
      <c r="AH153" s="2">
        <v>42156</v>
      </c>
      <c r="AI153" s="63">
        <v>-10.165150724044722</v>
      </c>
      <c r="AJ153" s="64">
        <v>-3.1644668110253824</v>
      </c>
      <c r="AK153" s="64">
        <v>-6.8607546204981862</v>
      </c>
      <c r="AL153" s="64">
        <v>-3.9245739660017365</v>
      </c>
      <c r="AM153" s="64">
        <v>-0.88926587471752072</v>
      </c>
      <c r="AN153" s="65">
        <v>-0.95366666666666333</v>
      </c>
    </row>
    <row r="154" spans="1:40" ht="12.75" customHeight="1" x14ac:dyDescent="0.3">
      <c r="A154" s="2">
        <v>42186</v>
      </c>
      <c r="B154" s="31" t="str">
        <f>MONTH(Serie_Encadeada[[#This Row],[Período]])&amp;YEAR(Serie_Encadeada[[#This Row],[Período]])</f>
        <v>72015</v>
      </c>
      <c r="C154" s="5">
        <v>109.06440000000001</v>
      </c>
      <c r="D154" s="5">
        <v>117.0147</v>
      </c>
      <c r="E154" s="5">
        <v>111.1041</v>
      </c>
      <c r="F154" s="5">
        <v>131.52379999999999</v>
      </c>
      <c r="G154" s="5">
        <v>112.3994</v>
      </c>
      <c r="H154" s="5">
        <v>81.474500000000006</v>
      </c>
      <c r="J154" s="2">
        <v>42186</v>
      </c>
      <c r="K154" s="43">
        <v>5.3784718129274323</v>
      </c>
      <c r="L154" s="44">
        <v>-0.9995253650501128</v>
      </c>
      <c r="M154" s="44">
        <v>1.4301025401323426</v>
      </c>
      <c r="N154" s="45">
        <v>1.8294236103960226</v>
      </c>
      <c r="O154" s="45">
        <v>2.8575141292570847</v>
      </c>
      <c r="P154" s="11">
        <v>-0.24239999999998929</v>
      </c>
      <c r="R154" s="2">
        <v>42186</v>
      </c>
      <c r="S154" s="43">
        <v>-12.107710049343732</v>
      </c>
      <c r="T154" s="45">
        <v>-8.6315189468177191</v>
      </c>
      <c r="U154" s="45">
        <v>-11.01948209002798</v>
      </c>
      <c r="V154" s="45">
        <v>-6.1915229600170072</v>
      </c>
      <c r="W154" s="45">
        <v>2.6705445404372412</v>
      </c>
      <c r="X154" s="12">
        <v>-4.1335999999999871</v>
      </c>
      <c r="Z154" s="2">
        <v>42186</v>
      </c>
      <c r="AA154" s="43">
        <v>-14.460511705483626</v>
      </c>
      <c r="AB154" s="45">
        <v>-5.2343536165644045</v>
      </c>
      <c r="AC154" s="45">
        <v>-9.550391804144164</v>
      </c>
      <c r="AD154" s="45">
        <v>-7.6869851495363992</v>
      </c>
      <c r="AE154" s="45">
        <v>-2.7271330685068178</v>
      </c>
      <c r="AF154" s="12">
        <v>-2.19931428571428</v>
      </c>
      <c r="AH154" s="2">
        <v>42186</v>
      </c>
      <c r="AI154" s="63">
        <v>-10.109698655974888</v>
      </c>
      <c r="AJ154" s="64">
        <v>-3.8580877051041735</v>
      </c>
      <c r="AK154" s="64">
        <v>-7.6439313389159196</v>
      </c>
      <c r="AL154" s="64">
        <v>-4.4680596645875621</v>
      </c>
      <c r="AM154" s="64">
        <v>-0.78274443140062866</v>
      </c>
      <c r="AN154" s="65">
        <v>-1.411699999999982</v>
      </c>
    </row>
    <row r="155" spans="1:40" ht="12.75" customHeight="1" x14ac:dyDescent="0.3">
      <c r="A155" s="2">
        <v>42217</v>
      </c>
      <c r="B155" s="31" t="str">
        <f>MONTH(Serie_Encadeada[[#This Row],[Período]])&amp;YEAR(Serie_Encadeada[[#This Row],[Período]])</f>
        <v>82015</v>
      </c>
      <c r="C155" s="5">
        <v>110.6056</v>
      </c>
      <c r="D155" s="5">
        <v>115.50190000000001</v>
      </c>
      <c r="E155" s="5">
        <v>111.26090000000001</v>
      </c>
      <c r="F155" s="5">
        <v>125.22150000000001</v>
      </c>
      <c r="G155" s="5">
        <v>108.4151</v>
      </c>
      <c r="H155" s="5">
        <v>82.1995</v>
      </c>
      <c r="J155" s="2">
        <v>42217</v>
      </c>
      <c r="K155" s="43">
        <v>1.4131100524093922</v>
      </c>
      <c r="L155" s="44">
        <v>-1.2928290206273216</v>
      </c>
      <c r="M155" s="44">
        <v>0.14112890523392391</v>
      </c>
      <c r="N155" s="45">
        <v>-4.7917563209092107</v>
      </c>
      <c r="O155" s="45">
        <v>-3.5447698119385018</v>
      </c>
      <c r="P155" s="11">
        <v>0.72499999999999432</v>
      </c>
      <c r="R155" s="2">
        <v>42217</v>
      </c>
      <c r="S155" s="43">
        <v>-10.899012446922747</v>
      </c>
      <c r="T155" s="45">
        <v>-9.6220778285868054</v>
      </c>
      <c r="U155" s="45">
        <v>-7.5959869442806403</v>
      </c>
      <c r="V155" s="45">
        <v>-8.6641804054118055</v>
      </c>
      <c r="W155" s="45">
        <v>1.059862171309895</v>
      </c>
      <c r="X155" s="12">
        <v>-3.8358999999999952</v>
      </c>
      <c r="Z155" s="2">
        <v>42217</v>
      </c>
      <c r="AA155" s="43">
        <v>-14.011717196777465</v>
      </c>
      <c r="AB155" s="45">
        <v>-5.7847009675682752</v>
      </c>
      <c r="AC155" s="45">
        <v>-9.3083856992182508</v>
      </c>
      <c r="AD155" s="45">
        <v>-7.7994632894626523</v>
      </c>
      <c r="AE155" s="45">
        <v>-2.2930562957650666</v>
      </c>
      <c r="AF155" s="12">
        <v>-2.4038875000000104</v>
      </c>
      <c r="AH155" s="2">
        <v>42217</v>
      </c>
      <c r="AI155" s="63">
        <v>-9.9917739380707218</v>
      </c>
      <c r="AJ155" s="64">
        <v>-4.6077640281389609</v>
      </c>
      <c r="AK155" s="64">
        <v>-7.6579768105472779</v>
      </c>
      <c r="AL155" s="64">
        <v>-5.3112565483395358</v>
      </c>
      <c r="AM155" s="64">
        <v>-0.953280189348367</v>
      </c>
      <c r="AN155" s="65">
        <v>-1.784908333333334</v>
      </c>
    </row>
    <row r="156" spans="1:40" ht="12.75" customHeight="1" x14ac:dyDescent="0.3">
      <c r="A156" s="2">
        <v>42248</v>
      </c>
      <c r="B156" s="31" t="str">
        <f>MONTH(Serie_Encadeada[[#This Row],[Período]])&amp;YEAR(Serie_Encadeada[[#This Row],[Período]])</f>
        <v>92015</v>
      </c>
      <c r="C156" s="5">
        <v>109.1313</v>
      </c>
      <c r="D156" s="5">
        <v>114.2256</v>
      </c>
      <c r="E156" s="5">
        <v>107.8687</v>
      </c>
      <c r="F156" s="5">
        <v>120.7102</v>
      </c>
      <c r="G156" s="5">
        <v>105.67700000000001</v>
      </c>
      <c r="H156" s="5">
        <v>82.3339</v>
      </c>
      <c r="J156" s="2">
        <v>42248</v>
      </c>
      <c r="K156" s="43">
        <v>-1.3329343179730497</v>
      </c>
      <c r="L156" s="44">
        <v>-1.1050034674754321</v>
      </c>
      <c r="M156" s="44">
        <v>-3.0488698185975509</v>
      </c>
      <c r="N156" s="45">
        <v>-3.6026560934024952</v>
      </c>
      <c r="O156" s="45">
        <v>-2.5255707000224037</v>
      </c>
      <c r="P156" s="11">
        <v>0.13439999999999941</v>
      </c>
      <c r="R156" s="2">
        <v>42248</v>
      </c>
      <c r="S156" s="43">
        <v>-17.400989087342143</v>
      </c>
      <c r="T156" s="45">
        <v>-8.7544174692135108</v>
      </c>
      <c r="U156" s="45">
        <v>-12.013661008294644</v>
      </c>
      <c r="V156" s="45">
        <v>-13.139132587270893</v>
      </c>
      <c r="W156" s="45">
        <v>-4.8053580034500856</v>
      </c>
      <c r="X156" s="12">
        <v>-3.627600000000001</v>
      </c>
      <c r="Z156" s="2">
        <v>42248</v>
      </c>
      <c r="AA156" s="43">
        <v>-14.412530234620569</v>
      </c>
      <c r="AB156" s="45">
        <v>-6.1096464204884962</v>
      </c>
      <c r="AC156" s="45">
        <v>-9.6112744465476716</v>
      </c>
      <c r="AD156" s="45">
        <v>-8.3573645198940003</v>
      </c>
      <c r="AE156" s="45">
        <v>-2.5594481861154978</v>
      </c>
      <c r="AF156" s="12">
        <v>-2.539855555555576</v>
      </c>
      <c r="AH156" s="2">
        <v>42248</v>
      </c>
      <c r="AI156" s="63">
        <v>-11.166634149734213</v>
      </c>
      <c r="AJ156" s="64">
        <v>-5.1408141061064434</v>
      </c>
      <c r="AK156" s="64">
        <v>-8.5809060193765401</v>
      </c>
      <c r="AL156" s="64">
        <v>-6.6011013203009536</v>
      </c>
      <c r="AM156" s="64">
        <v>-1.8033568790492143</v>
      </c>
      <c r="AN156" s="65">
        <v>-2.2445333333333224</v>
      </c>
    </row>
    <row r="157" spans="1:40" x14ac:dyDescent="0.3">
      <c r="A157" s="2">
        <v>42278</v>
      </c>
      <c r="B157" s="31" t="str">
        <f>MONTH(Serie_Encadeada[[#This Row],[Período]])&amp;YEAR(Serie_Encadeada[[#This Row],[Período]])</f>
        <v>102015</v>
      </c>
      <c r="C157" s="5">
        <v>111.7979</v>
      </c>
      <c r="D157" s="5">
        <v>112.324</v>
      </c>
      <c r="E157" s="5">
        <v>110.23909999999999</v>
      </c>
      <c r="F157" s="5">
        <v>125.506</v>
      </c>
      <c r="G157" s="5">
        <v>111.73560000000001</v>
      </c>
      <c r="H157" s="5">
        <v>82.425799999999995</v>
      </c>
      <c r="J157" s="2">
        <v>42278</v>
      </c>
      <c r="K157" s="43">
        <v>2.4434786353685904</v>
      </c>
      <c r="L157" s="44">
        <v>-1.6647756720034756</v>
      </c>
      <c r="M157" s="44">
        <v>2.1974863885445819</v>
      </c>
      <c r="N157" s="45">
        <v>3.972986541319623</v>
      </c>
      <c r="O157" s="45">
        <v>5.7331301986241074</v>
      </c>
      <c r="P157" s="11">
        <v>9.189999999999543E-2</v>
      </c>
      <c r="R157" s="2">
        <v>42278</v>
      </c>
      <c r="S157" s="43">
        <v>-19.365717957909268</v>
      </c>
      <c r="T157" s="45">
        <v>-9.5543504080457673</v>
      </c>
      <c r="U157" s="45">
        <v>-10.784815166705245</v>
      </c>
      <c r="V157" s="45">
        <v>-8.8290652120694375</v>
      </c>
      <c r="W157" s="45">
        <v>0.80182738698817047</v>
      </c>
      <c r="X157" s="12">
        <v>-3.7476000000000056</v>
      </c>
      <c r="Z157" s="2">
        <v>42278</v>
      </c>
      <c r="AA157" s="43">
        <v>-14.959362799782468</v>
      </c>
      <c r="AB157" s="45">
        <v>-6.4469535164785041</v>
      </c>
      <c r="AC157" s="45">
        <v>-9.7302756149864269</v>
      </c>
      <c r="AD157" s="45">
        <v>-8.4016056551809069</v>
      </c>
      <c r="AE157" s="45">
        <v>-2.2376367866247371</v>
      </c>
      <c r="AF157" s="12">
        <v>-2.660630000000026</v>
      </c>
      <c r="AH157" s="2">
        <v>42278</v>
      </c>
      <c r="AI157" s="63">
        <v>-13.134151939059599</v>
      </c>
      <c r="AJ157" s="64">
        <v>-5.6916197808705959</v>
      </c>
      <c r="AK157" s="64">
        <v>-9.1124119368841079</v>
      </c>
      <c r="AL157" s="64">
        <v>-6.977514531429911</v>
      </c>
      <c r="AM157" s="64">
        <v>-1.6589773668359893</v>
      </c>
      <c r="AN157" s="65">
        <v>-2.6617833333333323</v>
      </c>
    </row>
    <row r="158" spans="1:40" ht="12.75" customHeight="1" x14ac:dyDescent="0.3">
      <c r="A158" s="2">
        <v>42309</v>
      </c>
      <c r="B158" s="31" t="str">
        <f>MONTH(Serie_Encadeada[[#This Row],[Período]])&amp;YEAR(Serie_Encadeada[[#This Row],[Período]])</f>
        <v>112015</v>
      </c>
      <c r="C158" s="5">
        <v>97.926400000000001</v>
      </c>
      <c r="D158" s="5">
        <v>111.18300000000001</v>
      </c>
      <c r="E158" s="5">
        <v>107.0047</v>
      </c>
      <c r="F158" s="5">
        <v>147.90049999999999</v>
      </c>
      <c r="G158" s="5">
        <v>133.02440000000001</v>
      </c>
      <c r="H158" s="5">
        <v>81.141999999999996</v>
      </c>
      <c r="J158" s="2">
        <v>42309</v>
      </c>
      <c r="K158" s="43">
        <v>-12.407657031124911</v>
      </c>
      <c r="L158" s="44">
        <v>-1.0158114027278151</v>
      </c>
      <c r="M158" s="44">
        <v>-2.9339862172314488</v>
      </c>
      <c r="N158" s="45">
        <v>17.843370038085823</v>
      </c>
      <c r="O158" s="45">
        <v>19.052835443672389</v>
      </c>
      <c r="P158" s="11">
        <v>-1.2837999999999994</v>
      </c>
      <c r="R158" s="2">
        <v>42309</v>
      </c>
      <c r="S158" s="43">
        <v>-23.892305946613078</v>
      </c>
      <c r="T158" s="45">
        <v>-10.229869280518024</v>
      </c>
      <c r="U158" s="45">
        <v>-8.0911455291312535</v>
      </c>
      <c r="V158" s="45">
        <v>-11.650030166723415</v>
      </c>
      <c r="W158" s="45">
        <v>-1.5819464851963365</v>
      </c>
      <c r="X158" s="12">
        <v>-3.4380000000000024</v>
      </c>
      <c r="Z158" s="2">
        <v>42309</v>
      </c>
      <c r="AA158" s="43">
        <v>-15.789521581651984</v>
      </c>
      <c r="AB158" s="45">
        <v>-6.783508454504469</v>
      </c>
      <c r="AC158" s="45">
        <v>-9.5873251963087682</v>
      </c>
      <c r="AD158" s="45">
        <v>-8.734174064451814</v>
      </c>
      <c r="AE158" s="45">
        <v>-2.1690917172547821</v>
      </c>
      <c r="AF158" s="12">
        <v>-2.7313000000000187</v>
      </c>
      <c r="AH158" s="2">
        <v>42309</v>
      </c>
      <c r="AI158" s="63">
        <v>-15.015159522077074</v>
      </c>
      <c r="AJ158" s="64">
        <v>-6.3647799753705145</v>
      </c>
      <c r="AK158" s="64">
        <v>-9.3875921097714183</v>
      </c>
      <c r="AL158" s="64">
        <v>-8.2841244008213852</v>
      </c>
      <c r="AM158" s="64">
        <v>-2.2513777509810398</v>
      </c>
      <c r="AN158" s="65">
        <v>-2.7340333333333433</v>
      </c>
    </row>
    <row r="159" spans="1:40" ht="12.75" customHeight="1" x14ac:dyDescent="0.3">
      <c r="A159" s="2">
        <v>42339</v>
      </c>
      <c r="B159" s="31" t="str">
        <f>MONTH(Serie_Encadeada[[#This Row],[Período]])&amp;YEAR(Serie_Encadeada[[#This Row],[Período]])</f>
        <v>122015</v>
      </c>
      <c r="C159" s="5">
        <v>98.936000000000007</v>
      </c>
      <c r="D159" s="5">
        <v>109.5535</v>
      </c>
      <c r="E159" s="5">
        <v>96.878399999999999</v>
      </c>
      <c r="F159" s="5">
        <v>166.0471</v>
      </c>
      <c r="G159" s="5">
        <v>151.56710000000001</v>
      </c>
      <c r="H159" s="5">
        <v>80.268699999999995</v>
      </c>
      <c r="J159" s="2">
        <v>42339</v>
      </c>
      <c r="K159" s="43">
        <v>1.0309783674269717</v>
      </c>
      <c r="L159" s="44">
        <v>-1.4656017556640919</v>
      </c>
      <c r="M159" s="44">
        <v>-9.4634160929379743</v>
      </c>
      <c r="N159" s="45">
        <v>12.269464944337583</v>
      </c>
      <c r="O159" s="45">
        <v>13.939322410024021</v>
      </c>
      <c r="P159" s="11">
        <v>-0.87330000000000041</v>
      </c>
      <c r="R159" s="2">
        <v>42339</v>
      </c>
      <c r="S159" s="43">
        <v>-17.640839940896125</v>
      </c>
      <c r="T159" s="45">
        <v>-10.787197414987926</v>
      </c>
      <c r="U159" s="45">
        <v>-6.3257284580910023</v>
      </c>
      <c r="V159" s="45">
        <v>-12.201669492865237</v>
      </c>
      <c r="W159" s="45">
        <v>-1.5855566882454764</v>
      </c>
      <c r="X159" s="12">
        <v>-4.1182000000000016</v>
      </c>
      <c r="Z159" s="2">
        <v>42339</v>
      </c>
      <c r="AA159" s="43">
        <v>-15.937324774084233</v>
      </c>
      <c r="AB159" s="45">
        <v>-7.1080491272817827</v>
      </c>
      <c r="AC159" s="45">
        <v>-9.3528168795727158</v>
      </c>
      <c r="AD159" s="45">
        <v>-9.0936529128794525</v>
      </c>
      <c r="AE159" s="45">
        <v>-2.106982053505476</v>
      </c>
      <c r="AF159" s="12">
        <v>-2.8468750000000256</v>
      </c>
      <c r="AH159" s="2">
        <v>42339</v>
      </c>
      <c r="AI159" s="63">
        <v>-15.937324774084233</v>
      </c>
      <c r="AJ159" s="64">
        <v>-7.1080491272817827</v>
      </c>
      <c r="AK159" s="64">
        <v>-9.3528168795727158</v>
      </c>
      <c r="AL159" s="64">
        <v>-9.0936529128794525</v>
      </c>
      <c r="AM159" s="64">
        <v>-2.106982053505476</v>
      </c>
      <c r="AN159" s="65">
        <v>-2.8468750000000256</v>
      </c>
    </row>
    <row r="160" spans="1:40" ht="12.75" customHeight="1" x14ac:dyDescent="0.3">
      <c r="A160" s="2">
        <v>42370</v>
      </c>
      <c r="B160" s="31" t="str">
        <f>MONTH(Serie_Encadeada[[#This Row],[Período]])&amp;YEAR(Serie_Encadeada[[#This Row],[Período]])</f>
        <v>12016</v>
      </c>
      <c r="C160" s="5">
        <v>86.242999999999995</v>
      </c>
      <c r="D160" s="5">
        <v>110.2098</v>
      </c>
      <c r="E160" s="5">
        <v>100.7796</v>
      </c>
      <c r="F160" s="5">
        <v>122.48480000000001</v>
      </c>
      <c r="G160" s="5">
        <v>111.1378</v>
      </c>
      <c r="H160" s="5">
        <v>79.417000000000002</v>
      </c>
      <c r="J160" s="2">
        <v>42370</v>
      </c>
      <c r="K160" s="43">
        <v>-12.829505943236043</v>
      </c>
      <c r="L160" s="44">
        <v>0.59906803525218422</v>
      </c>
      <c r="M160" s="44">
        <v>4.0269038299559066</v>
      </c>
      <c r="N160" s="45">
        <v>-26.234905638219512</v>
      </c>
      <c r="O160" s="45">
        <v>-26.674192486364131</v>
      </c>
      <c r="P160" s="11">
        <v>-0.85169999999999391</v>
      </c>
      <c r="R160" s="2">
        <v>42370</v>
      </c>
      <c r="S160" s="43">
        <v>-19.537881374749738</v>
      </c>
      <c r="T160" s="45">
        <v>-10.04632773526262</v>
      </c>
      <c r="U160" s="45">
        <v>-8.6411426520100321</v>
      </c>
      <c r="V160" s="45">
        <v>-15.436570592990931</v>
      </c>
      <c r="W160" s="45">
        <v>-5.9922856997851461</v>
      </c>
      <c r="X160" s="12">
        <v>-4.8041999999999945</v>
      </c>
      <c r="Z160" s="2">
        <v>42370</v>
      </c>
      <c r="AA160" s="43">
        <v>-19.537881374749738</v>
      </c>
      <c r="AB160" s="45">
        <v>-10.04632773526262</v>
      </c>
      <c r="AC160" s="45">
        <v>-8.6411426520100321</v>
      </c>
      <c r="AD160" s="45">
        <v>-15.436570592990931</v>
      </c>
      <c r="AE160" s="45">
        <v>-5.9922856997851461</v>
      </c>
      <c r="AF160" s="12">
        <v>-4.8041999999999945</v>
      </c>
      <c r="AH160" s="2">
        <v>42370</v>
      </c>
      <c r="AI160" s="63">
        <v>-16.616645717817779</v>
      </c>
      <c r="AJ160" s="64">
        <v>-7.777590752927221</v>
      </c>
      <c r="AK160" s="64">
        <v>-9.390111900254567</v>
      </c>
      <c r="AL160" s="64">
        <v>-10.100815999206951</v>
      </c>
      <c r="AM160" s="64">
        <v>-2.5071460500304394</v>
      </c>
      <c r="AN160" s="65">
        <v>-3.132275000000007</v>
      </c>
    </row>
    <row r="161" spans="1:40" ht="12.75" customHeight="1" x14ac:dyDescent="0.3">
      <c r="A161" s="2">
        <v>42401</v>
      </c>
      <c r="B161" s="31" t="str">
        <f>MONTH(Serie_Encadeada[[#This Row],[Período]])&amp;YEAR(Serie_Encadeada[[#This Row],[Período]])</f>
        <v>22016</v>
      </c>
      <c r="C161" s="5">
        <v>84.611699999999999</v>
      </c>
      <c r="D161" s="5">
        <v>110.31399999999999</v>
      </c>
      <c r="E161" s="5">
        <v>99.051599999999993</v>
      </c>
      <c r="F161" s="5">
        <v>129.87860000000001</v>
      </c>
      <c r="G161" s="5">
        <v>117.7354</v>
      </c>
      <c r="H161" s="5">
        <v>78.603999999999999</v>
      </c>
      <c r="J161" s="2">
        <v>42401</v>
      </c>
      <c r="K161" s="43">
        <v>-1.8915158331690642</v>
      </c>
      <c r="L161" s="44">
        <v>9.4546945915872857E-2</v>
      </c>
      <c r="M161" s="44">
        <v>-1.7146327232892455</v>
      </c>
      <c r="N161" s="45">
        <v>6.036504121327706</v>
      </c>
      <c r="O161" s="45">
        <v>5.9364140733395843</v>
      </c>
      <c r="P161" s="11">
        <v>-0.81300000000000239</v>
      </c>
      <c r="R161" s="2">
        <v>42401</v>
      </c>
      <c r="S161" s="43">
        <v>-14.093168609963818</v>
      </c>
      <c r="T161" s="45">
        <v>-10.287563839823042</v>
      </c>
      <c r="U161" s="45">
        <v>-6.699709789448999</v>
      </c>
      <c r="V161" s="45">
        <v>-16.041224797712626</v>
      </c>
      <c r="W161" s="45">
        <v>-6.4134043752290335</v>
      </c>
      <c r="X161" s="12">
        <v>-4.7436000000000007</v>
      </c>
      <c r="Z161" s="2">
        <v>42401</v>
      </c>
      <c r="AA161" s="43">
        <v>-16.930575611274005</v>
      </c>
      <c r="AB161" s="45">
        <v>-10.16716473360208</v>
      </c>
      <c r="AC161" s="45">
        <v>-7.6890243310924422</v>
      </c>
      <c r="AD161" s="45">
        <v>-15.748839041587523</v>
      </c>
      <c r="AE161" s="45">
        <v>-6.2093869621109592</v>
      </c>
      <c r="AF161" s="12">
        <v>-4.7738999999999976</v>
      </c>
      <c r="AH161" s="2">
        <v>42401</v>
      </c>
      <c r="AI161" s="63">
        <v>-16.171479622445656</v>
      </c>
      <c r="AJ161" s="64">
        <v>-8.4181954074933003</v>
      </c>
      <c r="AK161" s="64">
        <v>-8.7908078626816692</v>
      </c>
      <c r="AL161" s="64">
        <v>-9.1062956838519558</v>
      </c>
      <c r="AM161" s="64">
        <v>-0.71718539907846368</v>
      </c>
      <c r="AN161" s="65">
        <v>-3.4319666666666535</v>
      </c>
    </row>
    <row r="162" spans="1:40" ht="12.75" customHeight="1" x14ac:dyDescent="0.3">
      <c r="A162" s="2">
        <v>42430</v>
      </c>
      <c r="B162" s="31" t="str">
        <f>MONTH(Serie_Encadeada[[#This Row],[Período]])&amp;YEAR(Serie_Encadeada[[#This Row],[Período]])</f>
        <v>32016</v>
      </c>
      <c r="C162" s="5">
        <v>96.803799999999995</v>
      </c>
      <c r="D162" s="5">
        <v>110.101</v>
      </c>
      <c r="E162" s="5">
        <v>107.09820000000001</v>
      </c>
      <c r="F162" s="5">
        <v>127.149</v>
      </c>
      <c r="G162" s="5">
        <v>115.48390000000001</v>
      </c>
      <c r="H162" s="5">
        <v>79.540400000000005</v>
      </c>
      <c r="J162" s="2">
        <v>42430</v>
      </c>
      <c r="K162" s="43">
        <v>14.409472921593581</v>
      </c>
      <c r="L162" s="44">
        <v>-0.19308519317583794</v>
      </c>
      <c r="M162" s="44">
        <v>8.1236446458209794</v>
      </c>
      <c r="N162" s="45">
        <v>-2.101654930065465</v>
      </c>
      <c r="O162" s="45">
        <v>-1.912339024626402</v>
      </c>
      <c r="P162" s="11">
        <v>0.93640000000000612</v>
      </c>
      <c r="R162" s="2">
        <v>42430</v>
      </c>
      <c r="S162" s="43">
        <v>-15.16572268868533</v>
      </c>
      <c r="T162" s="45">
        <v>-10.34638876742469</v>
      </c>
      <c r="U162" s="45">
        <v>-5.5351510404538544</v>
      </c>
      <c r="V162" s="45">
        <v>-11.834943175908535</v>
      </c>
      <c r="W162" s="45">
        <v>-1.6604248521294547</v>
      </c>
      <c r="X162" s="12">
        <v>-4.988599999999991</v>
      </c>
      <c r="Z162" s="2">
        <v>42430</v>
      </c>
      <c r="AA162" s="43">
        <v>-16.300823393622561</v>
      </c>
      <c r="AB162" s="45">
        <v>-10.226927457882994</v>
      </c>
      <c r="AC162" s="45">
        <v>-6.9487102762258077</v>
      </c>
      <c r="AD162" s="45">
        <v>-14.476849786142774</v>
      </c>
      <c r="AE162" s="45">
        <v>-4.7314844401654925</v>
      </c>
      <c r="AF162" s="12">
        <v>-4.8454666666666668</v>
      </c>
      <c r="AH162" s="2">
        <v>42430</v>
      </c>
      <c r="AI162" s="63">
        <v>-16.66207852362858</v>
      </c>
      <c r="AJ162" s="64">
        <v>-8.9862507410447421</v>
      </c>
      <c r="AK162" s="64">
        <v>-8.7825543833193471</v>
      </c>
      <c r="AL162" s="64">
        <v>-9.8531070238673699</v>
      </c>
      <c r="AM162" s="64">
        <v>-0.9150561618268348</v>
      </c>
      <c r="AN162" s="65">
        <v>-3.6291833333333159</v>
      </c>
    </row>
    <row r="163" spans="1:40" ht="12.75" customHeight="1" x14ac:dyDescent="0.3">
      <c r="A163" s="2">
        <v>42461</v>
      </c>
      <c r="B163" s="31" t="str">
        <f>MONTH(Serie_Encadeada[[#This Row],[Período]])&amp;YEAR(Serie_Encadeada[[#This Row],[Período]])</f>
        <v>42016</v>
      </c>
      <c r="C163" s="5">
        <v>93.165400000000005</v>
      </c>
      <c r="D163" s="5">
        <v>109.67910000000001</v>
      </c>
      <c r="E163" s="5">
        <v>103.3139</v>
      </c>
      <c r="F163" s="5">
        <v>117.0633</v>
      </c>
      <c r="G163" s="5">
        <v>106.73260000000001</v>
      </c>
      <c r="H163" s="5">
        <v>79.456000000000003</v>
      </c>
      <c r="J163" s="2">
        <v>42461</v>
      </c>
      <c r="K163" s="43">
        <v>-3.7585301403457203</v>
      </c>
      <c r="L163" s="44">
        <v>-0.38319361313702305</v>
      </c>
      <c r="M163" s="44">
        <v>-3.5334860903357868</v>
      </c>
      <c r="N163" s="45">
        <v>-7.9321897930774155</v>
      </c>
      <c r="O163" s="45">
        <v>-7.5779394357135494</v>
      </c>
      <c r="P163" s="11">
        <v>-8.4400000000002251E-2</v>
      </c>
      <c r="R163" s="2">
        <v>42461</v>
      </c>
      <c r="S163" s="43">
        <v>-5.2477846495255989</v>
      </c>
      <c r="T163" s="45">
        <v>-9.091956461917432</v>
      </c>
      <c r="U163" s="45">
        <v>-5.26961975408258</v>
      </c>
      <c r="V163" s="45">
        <v>-11.766408415194194</v>
      </c>
      <c r="W163" s="45">
        <v>-2.9418638381997519</v>
      </c>
      <c r="X163" s="12">
        <v>-3.6786999999999921</v>
      </c>
      <c r="Z163" s="2">
        <v>42461</v>
      </c>
      <c r="AA163" s="43">
        <v>-13.701533274848169</v>
      </c>
      <c r="AB163" s="45">
        <v>-9.9468664630007133</v>
      </c>
      <c r="AC163" s="45">
        <v>-6.531488068073994</v>
      </c>
      <c r="AD163" s="45">
        <v>-13.852997848995278</v>
      </c>
      <c r="AE163" s="45">
        <v>-4.3140277014139148</v>
      </c>
      <c r="AF163" s="12">
        <v>-4.5537750000000017</v>
      </c>
      <c r="AH163" s="2">
        <v>42461</v>
      </c>
      <c r="AI163" s="63">
        <v>-15.796880023769278</v>
      </c>
      <c r="AJ163" s="64">
        <v>-9.2830026712840628</v>
      </c>
      <c r="AK163" s="64">
        <v>-8.3788074890922832</v>
      </c>
      <c r="AL163" s="64">
        <v>-10.450249196089944</v>
      </c>
      <c r="AM163" s="64">
        <v>-1.2668031880575903</v>
      </c>
      <c r="AN163" s="65">
        <v>-3.7916999999999774</v>
      </c>
    </row>
    <row r="164" spans="1:40" ht="12.75" customHeight="1" x14ac:dyDescent="0.3">
      <c r="A164" s="2">
        <v>42491</v>
      </c>
      <c r="B164" s="31" t="str">
        <f>MONTH(Serie_Encadeada[[#This Row],[Período]])&amp;YEAR(Serie_Encadeada[[#This Row],[Período]])</f>
        <v>52016</v>
      </c>
      <c r="C164" s="5">
        <v>94.129099999999994</v>
      </c>
      <c r="D164" s="5">
        <v>110.28100000000001</v>
      </c>
      <c r="E164" s="5">
        <v>105.0608</v>
      </c>
      <c r="F164" s="5">
        <v>117.5471</v>
      </c>
      <c r="G164" s="5">
        <v>106.5887</v>
      </c>
      <c r="H164" s="5">
        <v>79.488699999999994</v>
      </c>
      <c r="J164" s="2">
        <v>42491</v>
      </c>
      <c r="K164" s="43">
        <v>1.0343968898324793</v>
      </c>
      <c r="L164" s="44">
        <v>0.54878276718171515</v>
      </c>
      <c r="M164" s="44">
        <v>1.6908663790641885</v>
      </c>
      <c r="N164" s="45">
        <v>0.41328067806050423</v>
      </c>
      <c r="O164" s="45">
        <v>-0.13482291258715906</v>
      </c>
      <c r="P164" s="11">
        <v>3.2699999999991292E-2</v>
      </c>
      <c r="R164" s="2">
        <v>42491</v>
      </c>
      <c r="S164" s="43">
        <v>-11.023022882983721</v>
      </c>
      <c r="T164" s="44">
        <v>-8.3313176048324227</v>
      </c>
      <c r="U164" s="44">
        <v>-5.403297983645146</v>
      </c>
      <c r="V164" s="44">
        <v>-13.487585106985852</v>
      </c>
      <c r="W164" s="44">
        <v>-5.624858887122981</v>
      </c>
      <c r="X164" s="11">
        <v>-4.0936000000000092</v>
      </c>
      <c r="Z164" s="2">
        <v>42491</v>
      </c>
      <c r="AA164" s="43">
        <v>-13.160667453073296</v>
      </c>
      <c r="AB164" s="44">
        <v>-9.6278521926761993</v>
      </c>
      <c r="AC164" s="44">
        <v>-6.303660637577357</v>
      </c>
      <c r="AD164" s="44">
        <v>-13.78329454357384</v>
      </c>
      <c r="AE164" s="44">
        <v>-4.567373303874759</v>
      </c>
      <c r="AF164" s="11">
        <v>-4.4617399999999918</v>
      </c>
      <c r="AH164" s="2">
        <v>42491</v>
      </c>
      <c r="AI164" s="63">
        <v>-15.265331756983025</v>
      </c>
      <c r="AJ164" s="64">
        <v>-9.4622431305845414</v>
      </c>
      <c r="AK164" s="64">
        <v>-8.0017799500184363</v>
      </c>
      <c r="AL164" s="64">
        <v>-11.207834553287487</v>
      </c>
      <c r="AM164" s="64">
        <v>-1.9081268792679984</v>
      </c>
      <c r="AN164" s="65">
        <v>-3.9361166666666492</v>
      </c>
    </row>
    <row r="165" spans="1:40" ht="12.75" customHeight="1" x14ac:dyDescent="0.3">
      <c r="A165" s="2">
        <v>42522</v>
      </c>
      <c r="B165" s="31" t="str">
        <f>MONTH(Serie_Encadeada[[#This Row],[Período]])&amp;YEAR(Serie_Encadeada[[#This Row],[Período]])</f>
        <v>62016</v>
      </c>
      <c r="C165" s="5">
        <v>101.5654</v>
      </c>
      <c r="D165" s="5">
        <v>110.4037</v>
      </c>
      <c r="E165" s="5">
        <v>106.051</v>
      </c>
      <c r="F165" s="5">
        <v>116.6516</v>
      </c>
      <c r="G165" s="5">
        <v>105.6591</v>
      </c>
      <c r="H165" s="5">
        <v>78.768199999999993</v>
      </c>
      <c r="J165" s="2">
        <v>42522</v>
      </c>
      <c r="K165" s="43">
        <v>7.9001074056800746</v>
      </c>
      <c r="L165" s="44">
        <v>0.11126123266926732</v>
      </c>
      <c r="M165" s="44">
        <v>0.9425018655864047</v>
      </c>
      <c r="N165" s="45">
        <v>-0.76182228230215665</v>
      </c>
      <c r="O165" s="45">
        <v>-0.87213747798782393</v>
      </c>
      <c r="P165" s="11">
        <v>-0.72050000000000125</v>
      </c>
      <c r="R165" s="2">
        <v>42522</v>
      </c>
      <c r="S165" s="43">
        <v>-1.8670928270939104</v>
      </c>
      <c r="T165" s="55">
        <v>-6.5927725195670588</v>
      </c>
      <c r="U165" s="45">
        <v>-3.1830166079957896</v>
      </c>
      <c r="V165" s="45">
        <v>-9.6850517455359917</v>
      </c>
      <c r="W165" s="45">
        <v>-3.3105837652639898</v>
      </c>
      <c r="X165" s="12">
        <v>-2.9487000000000023</v>
      </c>
      <c r="Z165" s="2">
        <v>42522</v>
      </c>
      <c r="AA165" s="43">
        <v>-11.297644659752855</v>
      </c>
      <c r="AB165" s="55">
        <v>-9.1347041445049797</v>
      </c>
      <c r="AC165" s="45">
        <v>-5.7853549172332741</v>
      </c>
      <c r="AD165" s="45">
        <v>-13.154231627489432</v>
      </c>
      <c r="AE165" s="45">
        <v>-4.3693788830173332</v>
      </c>
      <c r="AF165" s="12">
        <v>-4.2095666666666602</v>
      </c>
      <c r="AH165" s="2">
        <v>42522</v>
      </c>
      <c r="AI165" s="63">
        <v>-14.42164259872426</v>
      </c>
      <c r="AJ165" s="64">
        <v>-9.3651585727948206</v>
      </c>
      <c r="AK165" s="64">
        <v>-7.6654651925464874</v>
      </c>
      <c r="AL165" s="64">
        <v>-11.658018074995313</v>
      </c>
      <c r="AM165" s="64">
        <v>-2.4815303863512495</v>
      </c>
      <c r="AN165" s="65">
        <v>-4.0131916666666712</v>
      </c>
    </row>
    <row r="166" spans="1:40" ht="12.75" customHeight="1" x14ac:dyDescent="0.3">
      <c r="A166" s="2">
        <v>42552</v>
      </c>
      <c r="B166" s="31" t="str">
        <f>MONTH(Serie_Encadeada[[#This Row],[Período]])&amp;YEAR(Serie_Encadeada[[#This Row],[Período]])</f>
        <v>72016</v>
      </c>
      <c r="C166" s="5">
        <v>93.9178</v>
      </c>
      <c r="D166" s="5">
        <v>109.36790000000001</v>
      </c>
      <c r="E166" s="5">
        <v>106.0445</v>
      </c>
      <c r="F166" s="5">
        <v>120.07980000000001</v>
      </c>
      <c r="G166" s="5">
        <v>109.79430000000001</v>
      </c>
      <c r="H166" s="5">
        <v>77.970200000000006</v>
      </c>
      <c r="J166" s="2">
        <v>42552</v>
      </c>
      <c r="K166" s="43">
        <v>-7.5297296126436732</v>
      </c>
      <c r="L166" s="44">
        <v>-0.93819319461213235</v>
      </c>
      <c r="M166" s="44">
        <v>-6.1291265523216306E-3</v>
      </c>
      <c r="N166" s="45">
        <v>2.9388366726217248</v>
      </c>
      <c r="O166" s="45">
        <v>3.9137187426355249</v>
      </c>
      <c r="P166" s="11">
        <v>-0.79799999999998761</v>
      </c>
      <c r="R166" s="2">
        <v>42552</v>
      </c>
      <c r="S166" s="51">
        <v>-13.887758058541564</v>
      </c>
      <c r="T166" s="49">
        <v>-6.5349054435041056</v>
      </c>
      <c r="U166" s="49">
        <v>-4.5539273528159656</v>
      </c>
      <c r="V166" s="49">
        <v>-8.7010867994993983</v>
      </c>
      <c r="W166" s="52">
        <v>-2.3177169984893098</v>
      </c>
      <c r="X166" s="53">
        <v>-3.5043000000000006</v>
      </c>
      <c r="Z166" s="2">
        <v>42552</v>
      </c>
      <c r="AA166" s="51">
        <v>-11.681219535179054</v>
      </c>
      <c r="AB166" s="49">
        <v>-8.7744534151472902</v>
      </c>
      <c r="AC166" s="49">
        <v>-5.6078125733992605</v>
      </c>
      <c r="AD166" s="49">
        <v>-12.552275926655076</v>
      </c>
      <c r="AE166" s="52">
        <v>-4.0832836979676923</v>
      </c>
      <c r="AF166" s="53">
        <v>-4.1088142857142884</v>
      </c>
      <c r="AH166" s="2">
        <v>42552</v>
      </c>
      <c r="AI166" s="63">
        <v>-14.587496030365662</v>
      </c>
      <c r="AJ166" s="64">
        <v>-9.20359204235654</v>
      </c>
      <c r="AK166" s="64">
        <v>-7.1021031974998348</v>
      </c>
      <c r="AL166" s="64">
        <v>-11.874580594710249</v>
      </c>
      <c r="AM166" s="64">
        <v>-2.8645920543988734</v>
      </c>
      <c r="AN166" s="65">
        <v>-3.9607500000000044</v>
      </c>
    </row>
    <row r="167" spans="1:40" ht="12.75" customHeight="1" x14ac:dyDescent="0.3">
      <c r="A167" s="2">
        <v>42583</v>
      </c>
      <c r="B167" s="31" t="str">
        <f>MONTH(Serie_Encadeada[[#This Row],[Período]])&amp;YEAR(Serie_Encadeada[[#This Row],[Período]])</f>
        <v>82016</v>
      </c>
      <c r="C167" s="5">
        <v>97.257400000000004</v>
      </c>
      <c r="D167" s="5">
        <v>109.49720000000001</v>
      </c>
      <c r="E167" s="5">
        <v>106.5763</v>
      </c>
      <c r="F167" s="5">
        <v>116.16759999999999</v>
      </c>
      <c r="G167" s="5">
        <v>106.09180000000001</v>
      </c>
      <c r="H167" s="5">
        <v>79.094099999999997</v>
      </c>
      <c r="J167" s="2">
        <v>42583</v>
      </c>
      <c r="K167" s="43">
        <v>3.5558754570486153</v>
      </c>
      <c r="L167" s="44">
        <v>0.11822481733671455</v>
      </c>
      <c r="M167" s="44">
        <v>0.50148758304297159</v>
      </c>
      <c r="N167" s="45">
        <v>-3.2580000966024367</v>
      </c>
      <c r="O167" s="45">
        <v>-3.3722151332081904</v>
      </c>
      <c r="P167" s="11">
        <v>1.1238999999999919</v>
      </c>
      <c r="R167" s="2">
        <v>42583</v>
      </c>
      <c r="S167" s="43">
        <v>-12.068285873409657</v>
      </c>
      <c r="T167" s="45">
        <v>-5.1987889376711545</v>
      </c>
      <c r="U167" s="45">
        <v>-4.2104638736519329</v>
      </c>
      <c r="V167" s="45">
        <v>-7.2303078944111139</v>
      </c>
      <c r="W167" s="45">
        <v>-2.1429671697023656</v>
      </c>
      <c r="X167" s="12">
        <v>-3.105400000000003</v>
      </c>
      <c r="Z167" s="2">
        <v>42583</v>
      </c>
      <c r="AA167" s="43">
        <v>-11.731760475937184</v>
      </c>
      <c r="AB167" s="45">
        <v>-8.3442288150115491</v>
      </c>
      <c r="AC167" s="45">
        <v>-5.431517456383582</v>
      </c>
      <c r="AD167" s="45">
        <v>-11.945446380083345</v>
      </c>
      <c r="AE167" s="45">
        <v>-3.8532467248430771</v>
      </c>
      <c r="AF167" s="12">
        <v>-3.9833874999999921</v>
      </c>
      <c r="AH167" s="2">
        <v>42583</v>
      </c>
      <c r="AI167" s="63">
        <v>-14.718644050929768</v>
      </c>
      <c r="AJ167" s="64">
        <v>-8.8491615967779857</v>
      </c>
      <c r="AK167" s="64">
        <v>-6.8192941686551816</v>
      </c>
      <c r="AL167" s="64">
        <v>-11.792901271575786</v>
      </c>
      <c r="AM167" s="64">
        <v>-3.1050518141166692</v>
      </c>
      <c r="AN167" s="65">
        <v>-3.8998750000000086</v>
      </c>
    </row>
    <row r="168" spans="1:40" ht="12.75" customHeight="1" x14ac:dyDescent="0.3">
      <c r="A168" s="2">
        <v>42614</v>
      </c>
      <c r="B168" s="31" t="str">
        <f>MONTH(Serie_Encadeada[[#This Row],[Período]])&amp;YEAR(Serie_Encadeada[[#This Row],[Período]])</f>
        <v>92016</v>
      </c>
      <c r="C168" s="5">
        <v>96.691000000000003</v>
      </c>
      <c r="D168" s="5">
        <v>109.011</v>
      </c>
      <c r="E168" s="5">
        <v>103.7769</v>
      </c>
      <c r="F168" s="5">
        <v>114.6245</v>
      </c>
      <c r="G168" s="5">
        <v>105.1495</v>
      </c>
      <c r="H168" s="5">
        <v>78.494200000000006</v>
      </c>
      <c r="J168" s="2">
        <v>42614</v>
      </c>
      <c r="K168" s="43">
        <v>-0.58237213826403089</v>
      </c>
      <c r="L168" s="44">
        <v>-0.44402961902223143</v>
      </c>
      <c r="M168" s="44">
        <v>-2.6266627758704382</v>
      </c>
      <c r="N168" s="45">
        <v>-1.3283393992817236</v>
      </c>
      <c r="O168" s="45">
        <v>-0.88819305544820892</v>
      </c>
      <c r="P168" s="11">
        <v>-0.599899999999991</v>
      </c>
      <c r="R168" s="2">
        <v>42614</v>
      </c>
      <c r="S168" s="43">
        <v>-11.399387710033688</v>
      </c>
      <c r="T168" s="45">
        <v>-4.5651762827247166</v>
      </c>
      <c r="U168" s="45">
        <v>-3.7933153917679605</v>
      </c>
      <c r="V168" s="45">
        <v>-5.0415789220794949</v>
      </c>
      <c r="W168" s="45">
        <v>-0.4991625424643048</v>
      </c>
      <c r="X168" s="12">
        <v>-3.8396999999999935</v>
      </c>
      <c r="Z168" s="2">
        <v>42614</v>
      </c>
      <c r="AA168" s="43">
        <v>-11.69382674836916</v>
      </c>
      <c r="AB168" s="45">
        <v>-7.9423739091796675</v>
      </c>
      <c r="AC168" s="45">
        <v>-5.252975568020755</v>
      </c>
      <c r="AD168" s="45">
        <v>-11.261752022983032</v>
      </c>
      <c r="AE168" s="45">
        <v>-3.505793829652295</v>
      </c>
      <c r="AF168" s="12">
        <v>-3.9674222222222113</v>
      </c>
      <c r="AH168" s="2">
        <v>42614</v>
      </c>
      <c r="AI168" s="63">
        <v>-14.185295534556797</v>
      </c>
      <c r="AJ168" s="64">
        <v>-8.5187306387138015</v>
      </c>
      <c r="AK168" s="64">
        <v>-6.0967802306484264</v>
      </c>
      <c r="AL168" s="64">
        <v>-11.207975556886749</v>
      </c>
      <c r="AM168" s="64">
        <v>-2.7782311710394421</v>
      </c>
      <c r="AN168" s="65">
        <v>-3.9175500000000056</v>
      </c>
    </row>
    <row r="169" spans="1:40" x14ac:dyDescent="0.3">
      <c r="A169" s="2">
        <v>42644</v>
      </c>
      <c r="B169" s="31" t="str">
        <f>MONTH(Serie_Encadeada[[#This Row],[Período]])&amp;YEAR(Serie_Encadeada[[#This Row],[Período]])</f>
        <v>102016</v>
      </c>
      <c r="C169" s="5">
        <v>91.278000000000006</v>
      </c>
      <c r="D169" s="5">
        <v>107.4358</v>
      </c>
      <c r="E169" s="5">
        <v>101.0872</v>
      </c>
      <c r="F169" s="5">
        <v>115.8753</v>
      </c>
      <c r="G169" s="5">
        <v>107.8554</v>
      </c>
      <c r="H169" s="5">
        <v>76.460999999999999</v>
      </c>
      <c r="J169" s="2">
        <v>42644</v>
      </c>
      <c r="K169" s="43">
        <v>-5.598245958775891</v>
      </c>
      <c r="L169" s="44">
        <v>-1.4449917898193718</v>
      </c>
      <c r="M169" s="44">
        <v>-2.5918099307263969</v>
      </c>
      <c r="N169" s="45">
        <v>1.0912152288559585</v>
      </c>
      <c r="O169" s="45">
        <v>2.5733836109539272</v>
      </c>
      <c r="P169" s="11">
        <v>-2.0332000000000079</v>
      </c>
      <c r="R169" s="2">
        <v>42644</v>
      </c>
      <c r="S169" s="43">
        <v>-18.354459251917962</v>
      </c>
      <c r="T169" s="44">
        <v>-4.3518749332288715</v>
      </c>
      <c r="U169" s="44">
        <v>-8.3018638577419424</v>
      </c>
      <c r="V169" s="44">
        <v>-7.6734976813857543</v>
      </c>
      <c r="W169" s="44">
        <v>-3.4726622490951873</v>
      </c>
      <c r="X169" s="11">
        <v>-5.9647999999999968</v>
      </c>
      <c r="Z169" s="2">
        <v>42644</v>
      </c>
      <c r="AA169" s="43">
        <v>-12.391060291254966</v>
      </c>
      <c r="AB169" s="44">
        <v>-7.6024684617609024</v>
      </c>
      <c r="AC169" s="44">
        <v>-5.5585318644498978</v>
      </c>
      <c r="AD169" s="44">
        <v>-10.926777702090696</v>
      </c>
      <c r="AE169" s="44">
        <v>-3.5025231638260528</v>
      </c>
      <c r="AF169" s="11">
        <v>-4.1671599999999813</v>
      </c>
      <c r="AH169" s="2">
        <v>42644</v>
      </c>
      <c r="AI169" s="63">
        <v>-13.993806323795203</v>
      </c>
      <c r="AJ169" s="64">
        <v>-8.1024113682427092</v>
      </c>
      <c r="AK169" s="64">
        <v>-5.842055806960329</v>
      </c>
      <c r="AL169" s="64">
        <v>-11.139709507057288</v>
      </c>
      <c r="AM169" s="64">
        <v>-3.1120917984113454</v>
      </c>
      <c r="AN169" s="65">
        <v>-4.102316666666681</v>
      </c>
    </row>
    <row r="170" spans="1:40" ht="12.75" customHeight="1" x14ac:dyDescent="0.3">
      <c r="A170" s="2">
        <v>42675</v>
      </c>
      <c r="B170" s="31" t="str">
        <f>MONTH(Serie_Encadeada[[#This Row],[Período]])&amp;YEAR(Serie_Encadeada[[#This Row],[Período]])</f>
        <v>112016</v>
      </c>
      <c r="C170" s="5">
        <v>92.842500000000001</v>
      </c>
      <c r="D170" s="5">
        <v>106.32899999999999</v>
      </c>
      <c r="E170" s="5">
        <v>102.9349</v>
      </c>
      <c r="F170" s="5">
        <v>134.8305</v>
      </c>
      <c r="G170" s="5">
        <v>126.80500000000001</v>
      </c>
      <c r="H170" s="5">
        <v>76.363900000000001</v>
      </c>
      <c r="J170" s="2">
        <v>42675</v>
      </c>
      <c r="K170" s="43">
        <v>1.7139946098731296</v>
      </c>
      <c r="L170" s="44">
        <v>-1.0301966383644994</v>
      </c>
      <c r="M170" s="44">
        <v>1.8278278555544156</v>
      </c>
      <c r="N170" s="45">
        <v>16.358274800583047</v>
      </c>
      <c r="O170" s="45">
        <v>17.569449466600656</v>
      </c>
      <c r="P170" s="11">
        <v>-9.7099999999997522E-2</v>
      </c>
      <c r="R170" s="2">
        <v>42675</v>
      </c>
      <c r="S170" s="51">
        <v>-5.1915520227436112</v>
      </c>
      <c r="T170" s="49">
        <v>-4.3657753433528628</v>
      </c>
      <c r="U170" s="49">
        <v>-3.8033843373235015</v>
      </c>
      <c r="V170" s="49">
        <v>-8.8370221872136963</v>
      </c>
      <c r="W170" s="52">
        <v>-4.675382862091471</v>
      </c>
      <c r="X170" s="53">
        <v>-4.7780999999999949</v>
      </c>
      <c r="Z170" s="2">
        <v>42675</v>
      </c>
      <c r="AA170" s="51">
        <v>-11.786371580891901</v>
      </c>
      <c r="AB170" s="49">
        <v>-7.3251556557817432</v>
      </c>
      <c r="AC170" s="49">
        <v>-5.4029304029304068</v>
      </c>
      <c r="AD170" s="49">
        <v>-10.719667300197441</v>
      </c>
      <c r="AE170" s="52">
        <v>-3.6258683513361287</v>
      </c>
      <c r="AF170" s="53">
        <v>-4.222699999999989</v>
      </c>
      <c r="AH170" s="2">
        <v>42675</v>
      </c>
      <c r="AI170" s="63">
        <v>-12.333225172930282</v>
      </c>
      <c r="AJ170" s="64">
        <v>-7.6244469063538975</v>
      </c>
      <c r="AK170" s="64">
        <v>-5.4757598033772954</v>
      </c>
      <c r="AL170" s="64">
        <v>-10.886357683700647</v>
      </c>
      <c r="AM170" s="64">
        <v>-3.4044115677853193</v>
      </c>
      <c r="AN170" s="65">
        <v>-4.2139916666666579</v>
      </c>
    </row>
    <row r="171" spans="1:40" ht="12.75" customHeight="1" x14ac:dyDescent="0.3">
      <c r="A171" s="2">
        <v>42705</v>
      </c>
      <c r="B171" s="31" t="str">
        <f>MONTH(Serie_Encadeada[[#This Row],[Período]])&amp;YEAR(Serie_Encadeada[[#This Row],[Período]])</f>
        <v>122016</v>
      </c>
      <c r="C171" s="5">
        <v>89.645399999999995</v>
      </c>
      <c r="D171" s="5">
        <v>104.6652</v>
      </c>
      <c r="E171" s="5">
        <v>96.448599999999999</v>
      </c>
      <c r="F171" s="5">
        <v>166.11420000000001</v>
      </c>
      <c r="G171" s="5">
        <v>158.71</v>
      </c>
      <c r="H171" s="5">
        <v>75.031599999999997</v>
      </c>
      <c r="J171" s="2">
        <v>42705</v>
      </c>
      <c r="K171" s="43">
        <v>-3.443573794329112</v>
      </c>
      <c r="L171" s="44">
        <v>-1.5647659622492405</v>
      </c>
      <c r="M171" s="44">
        <v>-6.3013613458603448</v>
      </c>
      <c r="N171" s="45">
        <v>23.202242815980071</v>
      </c>
      <c r="O171" s="45">
        <v>25.160679783920191</v>
      </c>
      <c r="P171" s="11">
        <v>-1.3323000000000036</v>
      </c>
      <c r="R171" s="2">
        <v>42705</v>
      </c>
      <c r="S171" s="43">
        <v>-9.3905150804560638</v>
      </c>
      <c r="T171" s="45">
        <v>-4.462020839133392</v>
      </c>
      <c r="U171" s="45">
        <v>-0.44364894548217165</v>
      </c>
      <c r="V171" s="45">
        <v>4.0410220955385913E-2</v>
      </c>
      <c r="W171" s="45">
        <v>4.712698204293674</v>
      </c>
      <c r="X171" s="12">
        <v>-5.2370999999999981</v>
      </c>
      <c r="Z171" s="2">
        <v>42705</v>
      </c>
      <c r="AA171" s="43">
        <v>-11.598970448461804</v>
      </c>
      <c r="AB171" s="45">
        <v>-7.1022609779735006</v>
      </c>
      <c r="AC171" s="45">
        <v>-5.0344513930112571</v>
      </c>
      <c r="AD171" s="45">
        <v>-9.6422972562117497</v>
      </c>
      <c r="AE171" s="45">
        <v>-2.7336096975560551</v>
      </c>
      <c r="AF171" s="12">
        <v>-4.3072333333333148</v>
      </c>
      <c r="AH171" s="2">
        <v>42705</v>
      </c>
      <c r="AI171" s="63">
        <v>-11.598970448461804</v>
      </c>
      <c r="AJ171" s="64">
        <v>-7.1022609779735006</v>
      </c>
      <c r="AK171" s="64">
        <v>-5.0344513930112571</v>
      </c>
      <c r="AL171" s="64">
        <v>-9.6422972562117497</v>
      </c>
      <c r="AM171" s="64">
        <v>-2.7336096975560551</v>
      </c>
      <c r="AN171" s="65">
        <v>-4.3072333333333148</v>
      </c>
    </row>
    <row r="172" spans="1:40" ht="12.75" customHeight="1" x14ac:dyDescent="0.3">
      <c r="A172" s="2">
        <v>42736</v>
      </c>
      <c r="B172" s="31" t="str">
        <f>MONTH(Serie_Encadeada[[#This Row],[Período]])&amp;YEAR(Serie_Encadeada[[#This Row],[Período]])</f>
        <v>12017</v>
      </c>
      <c r="C172" s="5">
        <v>82.585800000000006</v>
      </c>
      <c r="D172" s="5">
        <v>103.8408</v>
      </c>
      <c r="E172" s="5">
        <v>98.446299999999994</v>
      </c>
      <c r="F172" s="5">
        <v>122.0949</v>
      </c>
      <c r="G172" s="5">
        <v>117.5789</v>
      </c>
      <c r="H172" s="5">
        <v>77.017099999999999</v>
      </c>
      <c r="J172" s="2">
        <v>42736</v>
      </c>
      <c r="K172" s="43">
        <v>-7.8750276087785762</v>
      </c>
      <c r="L172" s="44">
        <v>-0.7876543492966116</v>
      </c>
      <c r="M172" s="44">
        <v>2.0712586807895548</v>
      </c>
      <c r="N172" s="45">
        <v>-26.499420278338643</v>
      </c>
      <c r="O172" s="45">
        <v>-25.915884317308301</v>
      </c>
      <c r="P172" s="11">
        <v>1.9855000000000018</v>
      </c>
      <c r="R172" s="2">
        <v>42736</v>
      </c>
      <c r="S172" s="43">
        <v>-4.2405760467516078</v>
      </c>
      <c r="T172" s="45">
        <v>-5.7789779130349563</v>
      </c>
      <c r="U172" s="45">
        <v>-2.3152503085942078</v>
      </c>
      <c r="V172" s="45">
        <v>-0.31832521259781738</v>
      </c>
      <c r="W172" s="45">
        <v>5.7955978973850533</v>
      </c>
      <c r="X172" s="12">
        <v>-2.3999000000000024</v>
      </c>
      <c r="Z172" s="2">
        <v>42736</v>
      </c>
      <c r="AA172" s="43">
        <v>-4.2405760467516078</v>
      </c>
      <c r="AB172" s="45">
        <v>-5.7789779130349563</v>
      </c>
      <c r="AC172" s="45">
        <v>-2.3152503085942078</v>
      </c>
      <c r="AD172" s="45">
        <v>-0.31832521259781738</v>
      </c>
      <c r="AE172" s="45">
        <v>5.7955978973850533</v>
      </c>
      <c r="AF172" s="12">
        <v>-2.3999000000000024</v>
      </c>
      <c r="AH172" s="2">
        <v>42736</v>
      </c>
      <c r="AI172" s="63">
        <v>-10.404730272803747</v>
      </c>
      <c r="AJ172" s="64">
        <v>-6.7391313698445687</v>
      </c>
      <c r="AK172" s="64">
        <v>-4.5153421783468879</v>
      </c>
      <c r="AL172" s="64">
        <v>-8.4312375363880108</v>
      </c>
      <c r="AM172" s="64">
        <v>-1.7876869111018319</v>
      </c>
      <c r="AN172" s="65">
        <v>-4.1068749999999881</v>
      </c>
    </row>
    <row r="173" spans="1:40" ht="12.75" customHeight="1" x14ac:dyDescent="0.3">
      <c r="A173" s="2">
        <v>42767</v>
      </c>
      <c r="B173" s="31" t="str">
        <f>MONTH(Serie_Encadeada[[#This Row],[Período]])&amp;YEAR(Serie_Encadeada[[#This Row],[Período]])</f>
        <v>22017</v>
      </c>
      <c r="C173" s="5">
        <v>81.454099999999997</v>
      </c>
      <c r="D173" s="5">
        <v>104.15730000000001</v>
      </c>
      <c r="E173" s="5">
        <v>98.802700000000002</v>
      </c>
      <c r="F173" s="5">
        <v>128.32380000000001</v>
      </c>
      <c r="G173" s="5">
        <v>123.20189999999999</v>
      </c>
      <c r="H173" s="5">
        <v>76.541200000000003</v>
      </c>
      <c r="J173" s="2">
        <v>42767</v>
      </c>
      <c r="K173" s="43">
        <v>-1.3703324300303552</v>
      </c>
      <c r="L173" s="44">
        <v>0.3047934915755704</v>
      </c>
      <c r="M173" s="44">
        <v>0.36202477899119401</v>
      </c>
      <c r="N173" s="45">
        <v>5.101687294063888</v>
      </c>
      <c r="O173" s="45">
        <v>4.7823206374613045</v>
      </c>
      <c r="P173" s="11">
        <v>-0.47589999999999577</v>
      </c>
      <c r="R173" s="2">
        <v>42767</v>
      </c>
      <c r="S173" s="43">
        <v>-3.7318715969540883</v>
      </c>
      <c r="T173" s="45">
        <v>-5.5810685860362117</v>
      </c>
      <c r="U173" s="45">
        <v>-0.2512831695802914</v>
      </c>
      <c r="V173" s="45">
        <v>-1.1971179239689989</v>
      </c>
      <c r="W173" s="45">
        <v>4.6430385423585401</v>
      </c>
      <c r="X173" s="12">
        <v>-2.0627999999999957</v>
      </c>
      <c r="Z173" s="2">
        <v>42767</v>
      </c>
      <c r="AA173" s="43">
        <v>-3.9886523461163153</v>
      </c>
      <c r="AB173" s="45">
        <v>-5.6799764923332416</v>
      </c>
      <c r="AC173" s="45">
        <v>-1.2921906088738897</v>
      </c>
      <c r="AD173" s="45">
        <v>-0.77059510214239135</v>
      </c>
      <c r="AE173" s="45">
        <v>5.2027061272355182</v>
      </c>
      <c r="AF173" s="12">
        <v>-2.2313500000000062</v>
      </c>
      <c r="AH173" s="2">
        <v>42767</v>
      </c>
      <c r="AI173" s="63">
        <v>-9.6503761547092211</v>
      </c>
      <c r="AJ173" s="64">
        <v>-6.3310525638039223</v>
      </c>
      <c r="AK173" s="64">
        <v>-4.0070660743519495</v>
      </c>
      <c r="AL173" s="64">
        <v>-7.1174501355451136</v>
      </c>
      <c r="AM173" s="64">
        <v>-0.83211328586732292</v>
      </c>
      <c r="AN173" s="65">
        <v>-3.8834750000000042</v>
      </c>
    </row>
    <row r="174" spans="1:40" ht="12.75" customHeight="1" x14ac:dyDescent="0.3">
      <c r="A174" s="2">
        <v>42795</v>
      </c>
      <c r="B174" s="31" t="str">
        <f>MONTH(Serie_Encadeada[[#This Row],[Período]])&amp;YEAR(Serie_Encadeada[[#This Row],[Período]])</f>
        <v>32017</v>
      </c>
      <c r="C174" s="5">
        <v>96.967100000000002</v>
      </c>
      <c r="D174" s="5">
        <v>103.6842</v>
      </c>
      <c r="E174" s="5">
        <v>105.8103</v>
      </c>
      <c r="F174" s="5">
        <v>124.7076</v>
      </c>
      <c r="G174" s="5">
        <v>120.27630000000001</v>
      </c>
      <c r="H174" s="5">
        <v>78.447199999999995</v>
      </c>
      <c r="J174" s="2">
        <v>42795</v>
      </c>
      <c r="K174" s="43">
        <v>19.045081831362701</v>
      </c>
      <c r="L174" s="44">
        <v>-0.45421684317854077</v>
      </c>
      <c r="M174" s="44">
        <v>7.092518726714955</v>
      </c>
      <c r="N174" s="45">
        <v>-2.8180275210054613</v>
      </c>
      <c r="O174" s="45">
        <v>-2.374638702812204</v>
      </c>
      <c r="P174" s="11">
        <v>1.9059999999999917</v>
      </c>
      <c r="R174" s="2">
        <v>42795</v>
      </c>
      <c r="S174" s="43">
        <v>0.16869172491163226</v>
      </c>
      <c r="T174" s="44">
        <v>-5.828103286981948</v>
      </c>
      <c r="U174" s="44">
        <v>-1.2025412191801612</v>
      </c>
      <c r="V174" s="44">
        <v>-1.920109477856689</v>
      </c>
      <c r="W174" s="44">
        <v>4.1498425321624923</v>
      </c>
      <c r="X174" s="11">
        <v>-1.0932000000000102</v>
      </c>
      <c r="Z174" s="2">
        <v>42795</v>
      </c>
      <c r="AA174" s="43">
        <v>-2.4850695942777827</v>
      </c>
      <c r="AB174" s="44">
        <v>-5.7293040328493019</v>
      </c>
      <c r="AC174" s="44">
        <v>-1.2609088604740959</v>
      </c>
      <c r="AD174" s="44">
        <v>-1.1557198131075557</v>
      </c>
      <c r="AE174" s="44">
        <v>4.8496168657477918</v>
      </c>
      <c r="AF174" s="11">
        <v>-1.8519666666666694</v>
      </c>
      <c r="AH174" s="2">
        <v>42795</v>
      </c>
      <c r="AI174" s="63">
        <v>-8.3476371067809119</v>
      </c>
      <c r="AJ174" s="64">
        <v>-5.9305731066091498</v>
      </c>
      <c r="AK174" s="64">
        <v>-3.6373360713104406</v>
      </c>
      <c r="AL174" s="64">
        <v>-6.2761263229631377</v>
      </c>
      <c r="AM174" s="64">
        <v>-0.35146024076547489</v>
      </c>
      <c r="AN174" s="65">
        <v>-3.5588583333333474</v>
      </c>
    </row>
    <row r="175" spans="1:40" ht="12.75" customHeight="1" x14ac:dyDescent="0.3">
      <c r="A175" s="2">
        <v>42826</v>
      </c>
      <c r="B175" s="31" t="str">
        <f>MONTH(Serie_Encadeada[[#This Row],[Período]])&amp;YEAR(Serie_Encadeada[[#This Row],[Período]])</f>
        <v>42017</v>
      </c>
      <c r="C175" s="5">
        <v>85.999600000000001</v>
      </c>
      <c r="D175" s="5">
        <v>103.44289999999999</v>
      </c>
      <c r="E175" s="5">
        <v>100.5744</v>
      </c>
      <c r="F175" s="5">
        <v>121.4879</v>
      </c>
      <c r="G175" s="5">
        <v>117.4444</v>
      </c>
      <c r="H175" s="5">
        <v>74.560699999999997</v>
      </c>
      <c r="J175" s="2">
        <v>42826</v>
      </c>
      <c r="K175" s="43">
        <v>-11.310537285326674</v>
      </c>
      <c r="L175" s="44">
        <v>-0.2327259119518785</v>
      </c>
      <c r="M175" s="44">
        <v>-4.9483840420072536</v>
      </c>
      <c r="N175" s="45">
        <v>-2.5817993450278918</v>
      </c>
      <c r="O175" s="45">
        <v>-2.3544954409139658</v>
      </c>
      <c r="P175" s="11">
        <v>-3.8864999999999981</v>
      </c>
      <c r="R175" s="2">
        <v>42826</v>
      </c>
      <c r="S175" s="43">
        <v>-7.6914820308827139</v>
      </c>
      <c r="T175" s="45">
        <v>-5.6858599313816489</v>
      </c>
      <c r="U175" s="45">
        <v>-2.6516277093401821</v>
      </c>
      <c r="V175" s="45">
        <v>3.7796645062970189</v>
      </c>
      <c r="W175" s="45">
        <v>10.036108930167536</v>
      </c>
      <c r="X175" s="12">
        <v>-4.895300000000006</v>
      </c>
      <c r="Z175" s="2">
        <v>42826</v>
      </c>
      <c r="AA175" s="43">
        <v>-3.8293749388552114</v>
      </c>
      <c r="AB175" s="45">
        <v>-5.71848216652179</v>
      </c>
      <c r="AC175" s="45">
        <v>-1.6111414860401134</v>
      </c>
      <c r="AD175" s="45">
        <v>7.7530978660452186E-3</v>
      </c>
      <c r="AE175" s="45">
        <v>6.0767958124514863</v>
      </c>
      <c r="AF175" s="12">
        <v>-2.6128000000000071</v>
      </c>
      <c r="AH175" s="2">
        <v>42826</v>
      </c>
      <c r="AI175" s="63">
        <v>-8.5494160729072117</v>
      </c>
      <c r="AJ175" s="64">
        <v>-5.6300771687698479</v>
      </c>
      <c r="AK175" s="64">
        <v>-3.4178754587716678</v>
      </c>
      <c r="AL175" s="64">
        <v>-5.0689291758831203</v>
      </c>
      <c r="AM175" s="64">
        <v>0.64669636693406396</v>
      </c>
      <c r="AN175" s="65">
        <v>-3.6602416666666642</v>
      </c>
    </row>
    <row r="176" spans="1:40" ht="12.75" customHeight="1" x14ac:dyDescent="0.3">
      <c r="A176" s="2">
        <v>42856</v>
      </c>
      <c r="B176" s="31" t="str">
        <f>MONTH(Serie_Encadeada[[#This Row],[Período]])&amp;YEAR(Serie_Encadeada[[#This Row],[Período]])</f>
        <v>52017</v>
      </c>
      <c r="C176" s="5">
        <v>98.220799999999997</v>
      </c>
      <c r="D176" s="5">
        <v>103.91589999999999</v>
      </c>
      <c r="E176" s="5">
        <v>105.70010000000001</v>
      </c>
      <c r="F176" s="5">
        <v>118.7771</v>
      </c>
      <c r="G176" s="5">
        <v>114.3004</v>
      </c>
      <c r="H176" s="5">
        <v>78.5959</v>
      </c>
      <c r="J176" s="2">
        <v>42856</v>
      </c>
      <c r="K176" s="43">
        <v>14.210996330215492</v>
      </c>
      <c r="L176" s="44">
        <v>0.45725709546039311</v>
      </c>
      <c r="M176" s="44">
        <v>5.0964261283189449</v>
      </c>
      <c r="N176" s="45">
        <v>-2.2313333261995574</v>
      </c>
      <c r="O176" s="45">
        <v>-2.6770114198718757</v>
      </c>
      <c r="P176" s="11">
        <v>4.0352000000000032</v>
      </c>
      <c r="R176" s="2">
        <v>42856</v>
      </c>
      <c r="S176" s="43">
        <v>4.346902286328036</v>
      </c>
      <c r="T176" s="45">
        <v>-5.7717104487627173</v>
      </c>
      <c r="U176" s="45">
        <v>0.60850478960754706</v>
      </c>
      <c r="V176" s="45">
        <v>1.0463890644686291</v>
      </c>
      <c r="W176" s="45">
        <v>7.2350070879933739</v>
      </c>
      <c r="X176" s="12">
        <v>-0.89279999999999404</v>
      </c>
      <c r="Z176" s="2">
        <v>42856</v>
      </c>
      <c r="AA176" s="43">
        <v>-2.1377153244401041</v>
      </c>
      <c r="AB176" s="45">
        <v>-5.729143679748578</v>
      </c>
      <c r="AC176" s="45">
        <v>-1.1585974184952055</v>
      </c>
      <c r="AD176" s="45">
        <v>0.20655478024916471</v>
      </c>
      <c r="AE176" s="45">
        <v>6.2981639597301813</v>
      </c>
      <c r="AF176" s="12">
        <v>-2.2687999999999988</v>
      </c>
      <c r="AH176" s="2">
        <v>42856</v>
      </c>
      <c r="AI176" s="63">
        <v>-7.3155441819986287</v>
      </c>
      <c r="AJ176" s="64">
        <v>-5.4006881441619017</v>
      </c>
      <c r="AK176" s="64">
        <v>-2.9108469792253064</v>
      </c>
      <c r="AL176" s="64">
        <v>-3.8750339060659451</v>
      </c>
      <c r="AM176" s="64">
        <v>1.6616517018812884</v>
      </c>
      <c r="AN176" s="65">
        <v>-3.3935083333333296</v>
      </c>
    </row>
    <row r="177" spans="1:40" ht="12.75" customHeight="1" x14ac:dyDescent="0.3">
      <c r="A177" s="2">
        <v>42887</v>
      </c>
      <c r="B177" s="31" t="str">
        <f>MONTH(Serie_Encadeada[[#This Row],[Período]])&amp;YEAR(Serie_Encadeada[[#This Row],[Período]])</f>
        <v>62017</v>
      </c>
      <c r="C177" s="5">
        <v>97.686099999999996</v>
      </c>
      <c r="D177" s="5">
        <v>103.7316</v>
      </c>
      <c r="E177" s="5">
        <v>101.4579</v>
      </c>
      <c r="F177" s="5">
        <v>116.724</v>
      </c>
      <c r="G177" s="5">
        <v>112.52460000000001</v>
      </c>
      <c r="H177" s="5">
        <v>77.434100000000001</v>
      </c>
      <c r="J177" s="2">
        <v>42887</v>
      </c>
      <c r="K177" s="43">
        <v>-0.54458822451411359</v>
      </c>
      <c r="L177" s="44">
        <v>-0.17735495722983033</v>
      </c>
      <c r="M177" s="44">
        <v>-4.0134304508699712</v>
      </c>
      <c r="N177" s="45">
        <v>-1.7285318466270019</v>
      </c>
      <c r="O177" s="45">
        <v>-1.5536253591413414</v>
      </c>
      <c r="P177" s="11">
        <v>-1.1617999999999995</v>
      </c>
      <c r="R177" s="2">
        <v>42887</v>
      </c>
      <c r="S177" s="43">
        <v>-3.8195093998546756</v>
      </c>
      <c r="T177" s="45">
        <v>-6.0433663002236342</v>
      </c>
      <c r="U177" s="45">
        <v>-4.331029410378032</v>
      </c>
      <c r="V177" s="45">
        <v>6.2065158128994199E-2</v>
      </c>
      <c r="W177" s="45">
        <v>6.4977839107090745</v>
      </c>
      <c r="X177" s="12">
        <v>-1.3340999999999923</v>
      </c>
      <c r="Z177" s="2">
        <v>42887</v>
      </c>
      <c r="AA177" s="43">
        <v>-2.4446451366208075</v>
      </c>
      <c r="AB177" s="45">
        <v>-5.7816277012947017</v>
      </c>
      <c r="AC177" s="45">
        <v>-1.7000584689817468</v>
      </c>
      <c r="AD177" s="45">
        <v>0.1834902809950695</v>
      </c>
      <c r="AE177" s="45">
        <v>6.3299602389432108</v>
      </c>
      <c r="AF177" s="12">
        <v>-2.1130166666666668</v>
      </c>
      <c r="AH177" s="2">
        <v>42887</v>
      </c>
      <c r="AI177" s="63">
        <v>-7.4904437260255694</v>
      </c>
      <c r="AJ177" s="64">
        <v>-5.348520683271146</v>
      </c>
      <c r="AK177" s="64">
        <v>-3.0062865851683327</v>
      </c>
      <c r="AL177" s="64">
        <v>-3.093416709553336</v>
      </c>
      <c r="AM177" s="64">
        <v>2.4222668716748363</v>
      </c>
      <c r="AN177" s="65">
        <v>-3.2589583333333394</v>
      </c>
    </row>
    <row r="178" spans="1:40" ht="12.75" customHeight="1" x14ac:dyDescent="0.3">
      <c r="A178" s="2">
        <v>42917</v>
      </c>
      <c r="B178" s="31" t="str">
        <f>MONTH(Serie_Encadeada[[#This Row],[Período]])&amp;YEAR(Serie_Encadeada[[#This Row],[Período]])</f>
        <v>72017</v>
      </c>
      <c r="C178" s="5">
        <v>95.793400000000005</v>
      </c>
      <c r="D178" s="5">
        <v>103.64619999999999</v>
      </c>
      <c r="E178" s="5">
        <v>101.86199999999999</v>
      </c>
      <c r="F178" s="5">
        <v>118.3685</v>
      </c>
      <c r="G178" s="5">
        <v>114.2034</v>
      </c>
      <c r="H178" s="5">
        <v>79.181399999999996</v>
      </c>
      <c r="J178" s="2">
        <v>42917</v>
      </c>
      <c r="K178" s="43">
        <v>-1.9375325660457228</v>
      </c>
      <c r="L178" s="44">
        <v>-8.2327853807332596E-2</v>
      </c>
      <c r="M178" s="44">
        <v>0.39829328223824828</v>
      </c>
      <c r="N178" s="45">
        <v>1.4088790651451233</v>
      </c>
      <c r="O178" s="45">
        <v>1.4919404290261822</v>
      </c>
      <c r="P178" s="11">
        <v>1.7472999999999956</v>
      </c>
      <c r="R178" s="2">
        <v>42917</v>
      </c>
      <c r="S178" s="51">
        <v>1.9970655189964051</v>
      </c>
      <c r="T178" s="49">
        <v>-5.2316081775365646</v>
      </c>
      <c r="U178" s="49">
        <v>-3.9440989395961172</v>
      </c>
      <c r="V178" s="49">
        <v>-1.4251356181472723</v>
      </c>
      <c r="W178" s="52">
        <v>4.0157822400616379</v>
      </c>
      <c r="X178" s="53">
        <v>1.211199999999991</v>
      </c>
      <c r="Z178" s="2">
        <v>42917</v>
      </c>
      <c r="AA178" s="51">
        <v>-1.8032975409425021</v>
      </c>
      <c r="AB178" s="49">
        <v>-5.7035411527000779</v>
      </c>
      <c r="AC178" s="49">
        <v>-2.0272076036335469</v>
      </c>
      <c r="AD178" s="49">
        <v>-4.353272276259601E-2</v>
      </c>
      <c r="AE178" s="52">
        <v>6.0013182745813696</v>
      </c>
      <c r="AF178" s="53">
        <v>-1.6381285714285809</v>
      </c>
      <c r="AH178" s="2">
        <v>42917</v>
      </c>
      <c r="AI178" s="63">
        <v>-6.14270006262125</v>
      </c>
      <c r="AJ178" s="64">
        <v>-5.2347963780370348</v>
      </c>
      <c r="AK178" s="64">
        <v>-2.9487771163384107</v>
      </c>
      <c r="AL178" s="64">
        <v>-2.482920143636465</v>
      </c>
      <c r="AM178" s="64">
        <v>2.9337986095199953</v>
      </c>
      <c r="AN178" s="65">
        <v>-2.8660000000000139</v>
      </c>
    </row>
    <row r="179" spans="1:40" ht="12.75" customHeight="1" x14ac:dyDescent="0.3">
      <c r="A179" s="2">
        <v>42948</v>
      </c>
      <c r="B179" s="31" t="str">
        <f>MONTH(Serie_Encadeada[[#This Row],[Período]])&amp;YEAR(Serie_Encadeada[[#This Row],[Período]])</f>
        <v>82017</v>
      </c>
      <c r="C179" s="5">
        <v>101.3895</v>
      </c>
      <c r="D179" s="5">
        <v>103.74509999999999</v>
      </c>
      <c r="E179" s="5">
        <v>106.0056</v>
      </c>
      <c r="F179" s="5">
        <v>118.2182</v>
      </c>
      <c r="G179" s="5">
        <v>113.95010000000001</v>
      </c>
      <c r="H179" s="5">
        <v>81.129000000000005</v>
      </c>
      <c r="J179" s="2">
        <v>42948</v>
      </c>
      <c r="K179" s="43">
        <v>5.8418429662168716</v>
      </c>
      <c r="L179" s="44">
        <v>9.5420767958690658E-2</v>
      </c>
      <c r="M179" s="44">
        <v>4.0678565117511996</v>
      </c>
      <c r="N179" s="45">
        <v>-0.12697634928211596</v>
      </c>
      <c r="O179" s="45">
        <v>-0.22179724946892637</v>
      </c>
      <c r="P179" s="11">
        <v>1.9476000000000084</v>
      </c>
      <c r="R179" s="2">
        <v>42948</v>
      </c>
      <c r="S179" s="43">
        <v>4.2486227269081773</v>
      </c>
      <c r="T179" s="45">
        <v>-5.253193688971054</v>
      </c>
      <c r="U179" s="45">
        <v>-0.53548490611890465</v>
      </c>
      <c r="V179" s="45">
        <v>1.7652081991880721</v>
      </c>
      <c r="W179" s="45">
        <v>7.4070757589182197</v>
      </c>
      <c r="X179" s="12">
        <v>2.0349000000000075</v>
      </c>
      <c r="Z179" s="2">
        <v>42948</v>
      </c>
      <c r="AA179" s="43">
        <v>-1.0160846635573473</v>
      </c>
      <c r="AB179" s="45">
        <v>-5.6474957143443296</v>
      </c>
      <c r="AC179" s="45">
        <v>-1.836575853091198</v>
      </c>
      <c r="AD179" s="45">
        <v>0.17374996096263054</v>
      </c>
      <c r="AE179" s="45">
        <v>6.1709444559950244</v>
      </c>
      <c r="AF179" s="12">
        <v>-1.179000000000002</v>
      </c>
      <c r="AH179" s="2">
        <v>42948</v>
      </c>
      <c r="AI179" s="63">
        <v>-4.7132215835945255</v>
      </c>
      <c r="AJ179" s="64">
        <v>-5.2394480219792898</v>
      </c>
      <c r="AK179" s="64">
        <v>-2.6322272212927897</v>
      </c>
      <c r="AL179" s="64">
        <v>-1.7705182657563014</v>
      </c>
      <c r="AM179" s="64">
        <v>3.6758747308644244</v>
      </c>
      <c r="AN179" s="65">
        <v>-2.4376416666666785</v>
      </c>
    </row>
    <row r="180" spans="1:40" ht="12.75" customHeight="1" x14ac:dyDescent="0.3">
      <c r="A180" s="2">
        <v>42979</v>
      </c>
      <c r="B180" s="31" t="str">
        <f>MONTH(Serie_Encadeada[[#This Row],[Período]])&amp;YEAR(Serie_Encadeada[[#This Row],[Período]])</f>
        <v>92017</v>
      </c>
      <c r="C180" s="5">
        <v>100.55840000000001</v>
      </c>
      <c r="D180" s="5">
        <v>103.8968</v>
      </c>
      <c r="E180" s="5">
        <v>101.74120000000001</v>
      </c>
      <c r="F180" s="5">
        <v>115.55249999999999</v>
      </c>
      <c r="G180" s="5">
        <v>111.2186</v>
      </c>
      <c r="H180" s="5">
        <v>80.773499999999999</v>
      </c>
      <c r="J180" s="2">
        <v>42979</v>
      </c>
      <c r="K180" s="43">
        <v>-0.81990738685958486</v>
      </c>
      <c r="L180" s="44">
        <v>0.14622377346014925</v>
      </c>
      <c r="M180" s="44">
        <v>-4.0228063423064393</v>
      </c>
      <c r="N180" s="45">
        <v>-2.2548981459707567</v>
      </c>
      <c r="O180" s="45">
        <v>-2.3971018893357803</v>
      </c>
      <c r="P180" s="11">
        <v>-0.35550000000000637</v>
      </c>
      <c r="R180" s="2">
        <v>42979</v>
      </c>
      <c r="S180" s="43">
        <v>3.999751786619234</v>
      </c>
      <c r="T180" s="45">
        <v>-4.6914531561035098</v>
      </c>
      <c r="U180" s="45">
        <v>-1.961611880871361</v>
      </c>
      <c r="V180" s="45">
        <v>0.80960004187586188</v>
      </c>
      <c r="W180" s="45">
        <v>5.7718771843898367</v>
      </c>
      <c r="X180" s="12">
        <v>2.2792999999999921</v>
      </c>
      <c r="Z180" s="2">
        <v>42979</v>
      </c>
      <c r="AA180" s="43">
        <v>-0.44171814597279979</v>
      </c>
      <c r="AB180" s="45">
        <v>-5.5421029793054597</v>
      </c>
      <c r="AC180" s="45">
        <v>-1.8504130299584178</v>
      </c>
      <c r="AD180" s="45">
        <v>0.24113242933481349</v>
      </c>
      <c r="AE180" s="45">
        <v>6.128316590528522</v>
      </c>
      <c r="AF180" s="12">
        <v>-0.79474444444443293</v>
      </c>
      <c r="AH180" s="2">
        <v>42979</v>
      </c>
      <c r="AI180" s="63">
        <v>-3.3497568047870447</v>
      </c>
      <c r="AJ180" s="64">
        <v>-5.2525210957473139</v>
      </c>
      <c r="AK180" s="64">
        <v>-2.4765891163255263</v>
      </c>
      <c r="AL180" s="64">
        <v>-1.3165078769645417</v>
      </c>
      <c r="AM180" s="64">
        <v>4.1550511834502322</v>
      </c>
      <c r="AN180" s="65">
        <v>-1.9277249999999952</v>
      </c>
    </row>
    <row r="181" spans="1:40" x14ac:dyDescent="0.3">
      <c r="A181" s="2">
        <v>43009</v>
      </c>
      <c r="B181" s="31" t="str">
        <f>MONTH(Serie_Encadeada[[#This Row],[Período]])&amp;YEAR(Serie_Encadeada[[#This Row],[Período]])</f>
        <v>102017</v>
      </c>
      <c r="C181" s="5">
        <v>103.14490000000001</v>
      </c>
      <c r="D181" s="5">
        <v>103.6497</v>
      </c>
      <c r="E181" s="5">
        <v>102.6962</v>
      </c>
      <c r="F181" s="5">
        <v>116.217</v>
      </c>
      <c r="G181" s="5">
        <v>112.1247</v>
      </c>
      <c r="H181" s="5">
        <v>80.646500000000003</v>
      </c>
      <c r="J181" s="2">
        <v>43009</v>
      </c>
      <c r="K181" s="43">
        <v>2.5726395261649504</v>
      </c>
      <c r="L181" s="44">
        <v>-0.23783215652455439</v>
      </c>
      <c r="M181" s="44">
        <v>0.93865611964474394</v>
      </c>
      <c r="N181" s="45">
        <v>0.57506328292334985</v>
      </c>
      <c r="O181" s="45">
        <v>0.81470185742313717</v>
      </c>
      <c r="P181" s="11">
        <v>-0.12699999999999534</v>
      </c>
      <c r="R181" s="2">
        <v>43009</v>
      </c>
      <c r="S181" s="43">
        <v>13.000832621223077</v>
      </c>
      <c r="T181" s="45">
        <v>-3.5240580886445718</v>
      </c>
      <c r="U181" s="45">
        <v>1.5916950909709726</v>
      </c>
      <c r="V181" s="45">
        <v>0.29488596793277172</v>
      </c>
      <c r="W181" s="45">
        <v>3.9583553535567075</v>
      </c>
      <c r="X181" s="12">
        <v>4.1855000000000047</v>
      </c>
      <c r="Z181" s="2">
        <v>43009</v>
      </c>
      <c r="AA181" s="43">
        <v>0.86966177765362718</v>
      </c>
      <c r="AB181" s="45">
        <v>-5.3443376154621971</v>
      </c>
      <c r="AC181" s="45">
        <v>-1.5154691771591369</v>
      </c>
      <c r="AD181" s="45">
        <v>0.24633376132842183</v>
      </c>
      <c r="AE181" s="45">
        <v>5.9140372184025667</v>
      </c>
      <c r="AF181" s="12">
        <v>-0.29671999999999343</v>
      </c>
      <c r="AH181" s="2">
        <v>43009</v>
      </c>
      <c r="AI181" s="63">
        <v>-0.55075163903664404</v>
      </c>
      <c r="AJ181" s="64">
        <v>-5.1883356352175234</v>
      </c>
      <c r="AK181" s="64">
        <v>-1.6289147598527933</v>
      </c>
      <c r="AL181" s="64">
        <v>-0.66511444626193228</v>
      </c>
      <c r="AM181" s="64">
        <v>4.75866852602375</v>
      </c>
      <c r="AN181" s="65">
        <v>-1.0818666666666701</v>
      </c>
    </row>
    <row r="182" spans="1:40" ht="12.75" customHeight="1" x14ac:dyDescent="0.3">
      <c r="A182" s="2">
        <v>43040</v>
      </c>
      <c r="B182" s="31" t="str">
        <f>MONTH(Serie_Encadeada[[#This Row],[Período]])&amp;YEAR(Serie_Encadeada[[#This Row],[Período]])</f>
        <v>112017</v>
      </c>
      <c r="C182" s="5">
        <v>95.957899999999995</v>
      </c>
      <c r="D182" s="5">
        <v>103.1173</v>
      </c>
      <c r="E182" s="5">
        <v>100.19410000000001</v>
      </c>
      <c r="F182" s="5">
        <v>136.5223</v>
      </c>
      <c r="G182" s="5">
        <v>132.39449999999999</v>
      </c>
      <c r="H182" s="5">
        <v>79.516300000000001</v>
      </c>
      <c r="J182" s="2">
        <v>43040</v>
      </c>
      <c r="K182" s="43">
        <v>-6.9681381198543484</v>
      </c>
      <c r="L182" s="44">
        <v>-0.51365319918918773</v>
      </c>
      <c r="M182" s="44">
        <v>-2.4364095263505354</v>
      </c>
      <c r="N182" s="45">
        <v>17.4718844919418</v>
      </c>
      <c r="O182" s="45">
        <v>18.077907900756916</v>
      </c>
      <c r="P182" s="11">
        <v>-1.1302000000000021</v>
      </c>
      <c r="R182" s="2">
        <v>43040</v>
      </c>
      <c r="S182" s="43">
        <v>3.3555753022591959</v>
      </c>
      <c r="T182" s="45">
        <v>-3.0205306172351789</v>
      </c>
      <c r="U182" s="45">
        <v>-2.6626537743758365</v>
      </c>
      <c r="V182" s="45">
        <v>1.2547606068359909</v>
      </c>
      <c r="W182" s="45">
        <v>4.4079492133590836</v>
      </c>
      <c r="X182" s="12">
        <v>3.1524000000000001</v>
      </c>
      <c r="Z182" s="2">
        <v>43040</v>
      </c>
      <c r="AA182" s="43">
        <v>1.0940636074629144</v>
      </c>
      <c r="AB182" s="45">
        <v>-5.138881093470598</v>
      </c>
      <c r="AC182" s="45">
        <v>-1.6188917798070268</v>
      </c>
      <c r="AD182" s="45">
        <v>0.34838388441016127</v>
      </c>
      <c r="AE182" s="45">
        <v>5.7573725414436838</v>
      </c>
      <c r="AF182" s="12">
        <v>1.6836363636372198E-2</v>
      </c>
      <c r="AH182" s="2">
        <v>43040</v>
      </c>
      <c r="AI182" s="63">
        <v>0.17401352496372421</v>
      </c>
      <c r="AJ182" s="64">
        <v>-5.0823703705961787</v>
      </c>
      <c r="AK182" s="64">
        <v>-1.526972882565284</v>
      </c>
      <c r="AL182" s="64">
        <v>0.31425537333442982</v>
      </c>
      <c r="AM182" s="64">
        <v>5.6418478147463196</v>
      </c>
      <c r="AN182" s="65">
        <v>-0.42099166666667998</v>
      </c>
    </row>
    <row r="183" spans="1:40" ht="12.75" customHeight="1" x14ac:dyDescent="0.3">
      <c r="A183" s="2">
        <v>43070</v>
      </c>
      <c r="B183" s="31" t="str">
        <f>MONTH(Serie_Encadeada[[#This Row],[Período]])&amp;YEAR(Serie_Encadeada[[#This Row],[Período]])</f>
        <v>122017</v>
      </c>
      <c r="C183" s="5">
        <v>96.0565</v>
      </c>
      <c r="D183" s="5">
        <v>102.01390000000001</v>
      </c>
      <c r="E183" s="5">
        <v>94.378</v>
      </c>
      <c r="F183" s="5">
        <v>170.0907</v>
      </c>
      <c r="G183" s="5">
        <v>166.73220000000001</v>
      </c>
      <c r="H183" s="5">
        <v>77.927800000000005</v>
      </c>
      <c r="J183" s="2">
        <v>43070</v>
      </c>
      <c r="K183" s="43">
        <v>0.10296181971469918</v>
      </c>
      <c r="L183" s="44">
        <v>-1.0700435329474234</v>
      </c>
      <c r="M183" s="44">
        <v>-5.8048328194973609</v>
      </c>
      <c r="N183" s="45">
        <v>24.588217456049303</v>
      </c>
      <c r="O183" s="45">
        <v>25.935896128615624</v>
      </c>
      <c r="P183" s="11">
        <v>-1.5884999999999962</v>
      </c>
      <c r="R183" s="2">
        <v>43070</v>
      </c>
      <c r="S183" s="63">
        <v>7.1516218344722704</v>
      </c>
      <c r="T183" s="64">
        <v>-2.5331246679889707</v>
      </c>
      <c r="U183" s="64">
        <v>-2.1468429816503285</v>
      </c>
      <c r="V183" s="64">
        <v>2.3938350845382197</v>
      </c>
      <c r="W183" s="64">
        <v>5.0546279377480925</v>
      </c>
      <c r="X183" s="65">
        <v>2.8962000000000074</v>
      </c>
      <c r="Z183" s="2">
        <v>43070</v>
      </c>
      <c r="AA183" s="63">
        <v>1.5797157896007821</v>
      </c>
      <c r="AB183" s="64">
        <v>-4.9302578829394763</v>
      </c>
      <c r="AC183" s="64">
        <v>-1.6600153364881149</v>
      </c>
      <c r="AD183" s="64">
        <v>0.57513472274954358</v>
      </c>
      <c r="AE183" s="64">
        <v>5.6764194496290328</v>
      </c>
      <c r="AF183" s="65">
        <v>0.25678333333334535</v>
      </c>
      <c r="AH183" s="2">
        <v>43070</v>
      </c>
      <c r="AI183" s="63">
        <v>1.5797157896007821</v>
      </c>
      <c r="AJ183" s="64">
        <v>-4.9302578829394763</v>
      </c>
      <c r="AK183" s="64">
        <v>-1.6600153364881149</v>
      </c>
      <c r="AL183" s="64">
        <v>0.57513472274954358</v>
      </c>
      <c r="AM183" s="64">
        <v>5.6764194496290328</v>
      </c>
      <c r="AN183" s="65">
        <v>0.25678333333334535</v>
      </c>
    </row>
    <row r="184" spans="1:40" ht="12.75" customHeight="1" x14ac:dyDescent="0.3">
      <c r="A184" s="2">
        <v>43101</v>
      </c>
      <c r="B184" s="31" t="str">
        <f>MONTH(Serie_Encadeada[[#This Row],[Período]])&amp;YEAR(Serie_Encadeada[[#This Row],[Período]])</f>
        <v>12018</v>
      </c>
      <c r="C184" s="5">
        <v>88.184600000000003</v>
      </c>
      <c r="D184" s="5">
        <v>102.2974</v>
      </c>
      <c r="E184" s="5">
        <v>98.105500000000006</v>
      </c>
      <c r="F184" s="5">
        <v>125.3349</v>
      </c>
      <c r="G184" s="5">
        <v>122.52119999999999</v>
      </c>
      <c r="H184" s="5">
        <v>79.508799999999994</v>
      </c>
      <c r="J184" s="2">
        <v>43101</v>
      </c>
      <c r="K184" s="43">
        <v>-8.1950726915929657</v>
      </c>
      <c r="L184" s="44">
        <v>0.27790330533387059</v>
      </c>
      <c r="M184" s="44">
        <v>3.9495433257750814</v>
      </c>
      <c r="N184" s="45">
        <v>-26.312902469094428</v>
      </c>
      <c r="O184" s="45">
        <v>-26.516173840445944</v>
      </c>
      <c r="P184" s="11">
        <v>1.5809999999999889</v>
      </c>
      <c r="R184" s="2">
        <v>43101</v>
      </c>
      <c r="S184" s="63">
        <v>6.7793736937827047</v>
      </c>
      <c r="T184" s="64">
        <v>-1.4863136647637589</v>
      </c>
      <c r="U184" s="64">
        <v>-0.34617857654374756</v>
      </c>
      <c r="V184" s="64">
        <v>2.6536734949617138</v>
      </c>
      <c r="W184" s="64">
        <v>4.2033902341321348</v>
      </c>
      <c r="X184" s="65">
        <v>2.4916999999999945</v>
      </c>
      <c r="Z184" s="2">
        <v>43101</v>
      </c>
      <c r="AA184" s="63">
        <v>6.7793736937827047</v>
      </c>
      <c r="AB184" s="64">
        <v>-1.4863136647637589</v>
      </c>
      <c r="AC184" s="64">
        <v>-0.34617857654374756</v>
      </c>
      <c r="AD184" s="64">
        <v>2.6536734949617138</v>
      </c>
      <c r="AE184" s="64">
        <v>4.2033902341321348</v>
      </c>
      <c r="AF184" s="65">
        <v>2.4916999999999945</v>
      </c>
      <c r="AH184" s="2">
        <v>43101</v>
      </c>
      <c r="AI184" s="63">
        <v>2.4154115596746921</v>
      </c>
      <c r="AJ184" s="64">
        <v>-4.5834593013267293</v>
      </c>
      <c r="AK184" s="64">
        <v>-1.5019295403426676</v>
      </c>
      <c r="AL184" s="64">
        <v>0.81758847546094771</v>
      </c>
      <c r="AM184" s="64">
        <v>5.5417247092620237</v>
      </c>
      <c r="AN184" s="65">
        <v>0.66441666666666777</v>
      </c>
    </row>
    <row r="185" spans="1:40" ht="12.75" customHeight="1" x14ac:dyDescent="0.3">
      <c r="A185" s="2">
        <v>43132</v>
      </c>
      <c r="B185" s="31" t="str">
        <f>MONTH(Serie_Encadeada[[#This Row],[Período]])&amp;YEAR(Serie_Encadeada[[#This Row],[Período]])</f>
        <v>22018</v>
      </c>
      <c r="C185" s="5">
        <v>83.846900000000005</v>
      </c>
      <c r="D185" s="5">
        <v>102.44159999999999</v>
      </c>
      <c r="E185" s="5">
        <v>95.657700000000006</v>
      </c>
      <c r="F185" s="5">
        <v>127.6841</v>
      </c>
      <c r="G185" s="5">
        <v>124.6407</v>
      </c>
      <c r="H185" s="5">
        <v>78.345699999999994</v>
      </c>
      <c r="J185" s="2">
        <v>43132</v>
      </c>
      <c r="K185" s="43">
        <v>-4.9188860640066379</v>
      </c>
      <c r="L185" s="44">
        <v>0.14096154936488894</v>
      </c>
      <c r="M185" s="44">
        <v>-2.4950690837924485</v>
      </c>
      <c r="N185" s="45">
        <v>1.8743382728992453</v>
      </c>
      <c r="O185" s="45">
        <v>1.7299047022066403</v>
      </c>
      <c r="P185" s="11">
        <v>-1.1631</v>
      </c>
      <c r="R185" s="2">
        <v>43132</v>
      </c>
      <c r="S185" s="63">
        <v>2.9376053507435578</v>
      </c>
      <c r="T185" s="64">
        <v>-1.6472201180330253</v>
      </c>
      <c r="U185" s="64">
        <v>-3.1831113927048511</v>
      </c>
      <c r="V185" s="64">
        <v>-0.49850456423516509</v>
      </c>
      <c r="W185" s="64">
        <v>1.1678391323510438</v>
      </c>
      <c r="X185" s="65">
        <v>1.8044999999999902</v>
      </c>
      <c r="Z185" s="2">
        <v>43132</v>
      </c>
      <c r="AA185" s="63">
        <v>4.8717415701911584</v>
      </c>
      <c r="AB185" s="64">
        <v>-1.566889312931246</v>
      </c>
      <c r="AC185" s="64">
        <v>-1.7672079452874201</v>
      </c>
      <c r="AD185" s="64">
        <v>1.0383809196357956</v>
      </c>
      <c r="AE185" s="64">
        <v>2.650169780979216</v>
      </c>
      <c r="AF185" s="65">
        <v>2.1480999999999852</v>
      </c>
      <c r="AH185" s="2">
        <v>43132</v>
      </c>
      <c r="AI185" s="63">
        <v>2.9217094348719526</v>
      </c>
      <c r="AJ185" s="64">
        <v>-4.2622583642333325</v>
      </c>
      <c r="AK185" s="64">
        <v>-1.7366123971414504</v>
      </c>
      <c r="AL185" s="64">
        <v>0.87958636881685903</v>
      </c>
      <c r="AM185" s="64">
        <v>5.230089768575712</v>
      </c>
      <c r="AN185" s="65">
        <v>0.9866916666666441</v>
      </c>
    </row>
    <row r="186" spans="1:40" ht="12.75" customHeight="1" x14ac:dyDescent="0.3">
      <c r="A186" s="2">
        <v>43160</v>
      </c>
      <c r="B186" s="31" t="str">
        <f>MONTH(Serie_Encadeada[[#This Row],[Período]])&amp;YEAR(Serie_Encadeada[[#This Row],[Período]])</f>
        <v>32018</v>
      </c>
      <c r="C186" s="5">
        <v>100.16849999999999</v>
      </c>
      <c r="D186" s="5">
        <v>102.8507</v>
      </c>
      <c r="E186" s="5">
        <v>100.9486</v>
      </c>
      <c r="F186" s="5">
        <v>122.8201</v>
      </c>
      <c r="G186" s="5">
        <v>119.4162</v>
      </c>
      <c r="H186" s="5">
        <v>79.786900000000003</v>
      </c>
      <c r="J186" s="2">
        <v>43160</v>
      </c>
      <c r="K186" s="43">
        <v>19.465955211224255</v>
      </c>
      <c r="L186" s="44">
        <v>0.39934948302253126</v>
      </c>
      <c r="M186" s="44">
        <v>5.5310759092054198</v>
      </c>
      <c r="N186" s="45">
        <v>-3.8094014838182706</v>
      </c>
      <c r="O186" s="45">
        <v>-4.1916484743747366</v>
      </c>
      <c r="P186" s="11">
        <v>1.4412000000000091</v>
      </c>
      <c r="R186" s="2">
        <v>43160</v>
      </c>
      <c r="S186" s="63">
        <v>3.3015321691583974</v>
      </c>
      <c r="T186" s="64">
        <v>-0.80388333034348602</v>
      </c>
      <c r="U186" s="64">
        <v>-4.5947322708658787</v>
      </c>
      <c r="V186" s="64">
        <v>-1.5135404738764942</v>
      </c>
      <c r="W186" s="64">
        <v>-0.71510347425054044</v>
      </c>
      <c r="X186" s="65">
        <v>1.3397000000000077</v>
      </c>
      <c r="Z186" s="2">
        <v>43160</v>
      </c>
      <c r="AA186" s="63">
        <v>4.2883907328155884</v>
      </c>
      <c r="AB186" s="64">
        <v>-1.3130678257957096</v>
      </c>
      <c r="AC186" s="64">
        <v>-2.7544114303702174</v>
      </c>
      <c r="AD186" s="64">
        <v>0.190016002610325</v>
      </c>
      <c r="AE186" s="64">
        <v>1.5291210171465996</v>
      </c>
      <c r="AF186" s="65">
        <v>1.878633333333326</v>
      </c>
      <c r="AH186" s="2">
        <v>43160</v>
      </c>
      <c r="AI186" s="63">
        <v>3.1946137603362676</v>
      </c>
      <c r="AJ186" s="64">
        <v>-3.8501195558171157</v>
      </c>
      <c r="AK186" s="64">
        <v>-2.0279524486261309</v>
      </c>
      <c r="AL186" s="64">
        <v>0.91809663229589988</v>
      </c>
      <c r="AM186" s="64">
        <v>4.8067562436197608</v>
      </c>
      <c r="AN186" s="65">
        <v>1.1894333333333407</v>
      </c>
    </row>
    <row r="187" spans="1:40" ht="12.75" customHeight="1" x14ac:dyDescent="0.3">
      <c r="A187" s="2">
        <v>43191</v>
      </c>
      <c r="B187" s="31" t="str">
        <f>MONTH(Serie_Encadeada[[#This Row],[Período]])&amp;YEAR(Serie_Encadeada[[#This Row],[Período]])</f>
        <v>42018</v>
      </c>
      <c r="C187" s="5">
        <v>95.367800000000003</v>
      </c>
      <c r="D187" s="5">
        <v>104.2414</v>
      </c>
      <c r="E187" s="5">
        <v>100.7189</v>
      </c>
      <c r="F187" s="5">
        <v>118.7653</v>
      </c>
      <c r="G187" s="5">
        <v>113.9337</v>
      </c>
      <c r="H187" s="5">
        <v>80.421599999999998</v>
      </c>
      <c r="J187" s="2">
        <v>43191</v>
      </c>
      <c r="K187" s="43">
        <v>-4.7926244278390833</v>
      </c>
      <c r="L187" s="44">
        <v>1.3521541418774936</v>
      </c>
      <c r="M187" s="44">
        <v>-0.22754154094261239</v>
      </c>
      <c r="N187" s="45">
        <v>-3.3014140193665371</v>
      </c>
      <c r="O187" s="45">
        <v>-4.591085631597724</v>
      </c>
      <c r="P187" s="11">
        <v>0.63469999999999516</v>
      </c>
      <c r="R187" s="2">
        <v>43191</v>
      </c>
      <c r="S187" s="63">
        <v>10.89330648049526</v>
      </c>
      <c r="T187" s="64">
        <v>0.77192344762183218</v>
      </c>
      <c r="U187" s="64">
        <v>0.14367473233746147</v>
      </c>
      <c r="V187" s="64">
        <v>-2.2410462276490088</v>
      </c>
      <c r="W187" s="64">
        <v>-2.9892442721832628</v>
      </c>
      <c r="X187" s="65">
        <v>5.8609000000000009</v>
      </c>
      <c r="Z187" s="2">
        <v>43191</v>
      </c>
      <c r="AA187" s="63">
        <v>5.9253051671063277</v>
      </c>
      <c r="AB187" s="64">
        <v>-0.79351964178519419</v>
      </c>
      <c r="AC187" s="64">
        <v>-2.0322881860458923</v>
      </c>
      <c r="AD187" s="64">
        <v>-0.40470046970061013</v>
      </c>
      <c r="AE187" s="64">
        <v>0.42012407484616648</v>
      </c>
      <c r="AF187" s="65">
        <v>2.8742000000000019</v>
      </c>
      <c r="AH187" s="2">
        <v>43191</v>
      </c>
      <c r="AI187" s="63">
        <v>4.7125360353197854</v>
      </c>
      <c r="AJ187" s="64">
        <v>-3.3201675979396645</v>
      </c>
      <c r="AK187" s="64">
        <v>-1.7982989636605988</v>
      </c>
      <c r="AL187" s="64">
        <v>0.4384303607168934</v>
      </c>
      <c r="AM187" s="64">
        <v>3.7579476090649626</v>
      </c>
      <c r="AN187" s="65">
        <v>2.0857833333333247</v>
      </c>
    </row>
    <row r="188" spans="1:40" ht="12.75" customHeight="1" x14ac:dyDescent="0.3">
      <c r="A188" s="2">
        <v>43221</v>
      </c>
      <c r="B188" s="31" t="str">
        <f>MONTH(Serie_Encadeada[[#This Row],[Período]])&amp;YEAR(Serie_Encadeada[[#This Row],[Período]])</f>
        <v>52018</v>
      </c>
      <c r="C188" s="5">
        <v>84.7864</v>
      </c>
      <c r="D188" s="5">
        <v>105.2941</v>
      </c>
      <c r="E188" s="5">
        <v>100.97669999999999</v>
      </c>
      <c r="F188" s="5">
        <v>121.6253</v>
      </c>
      <c r="G188" s="5">
        <v>115.5103</v>
      </c>
      <c r="H188" s="5">
        <v>78.756399999999999</v>
      </c>
      <c r="J188" s="2">
        <v>43221</v>
      </c>
      <c r="K188" s="43">
        <v>-11.095359230264306</v>
      </c>
      <c r="L188" s="44">
        <v>1.0098674806746661</v>
      </c>
      <c r="M188" s="44">
        <v>0.25595990424834753</v>
      </c>
      <c r="N188" s="45">
        <v>2.4081107865681304</v>
      </c>
      <c r="O188" s="45">
        <v>1.3837872376654134</v>
      </c>
      <c r="P188" s="11">
        <v>-1.6651999999999987</v>
      </c>
      <c r="R188" s="2">
        <v>43221</v>
      </c>
      <c r="S188" s="63">
        <v>-13.6777546100215</v>
      </c>
      <c r="T188" s="64">
        <v>1.3262647968212822</v>
      </c>
      <c r="U188" s="64">
        <v>-4.4686807297249596</v>
      </c>
      <c r="V188" s="64">
        <v>2.3979369760669282</v>
      </c>
      <c r="W188" s="64">
        <v>1.0585264793474081</v>
      </c>
      <c r="X188" s="65">
        <v>0.16049999999999898</v>
      </c>
      <c r="Z188" s="2">
        <v>43221</v>
      </c>
      <c r="AA188" s="63">
        <v>1.6007101090364166</v>
      </c>
      <c r="AB188" s="64">
        <v>-0.3691229846730979</v>
      </c>
      <c r="AC188" s="64">
        <v>-2.5379034338580992</v>
      </c>
      <c r="AD188" s="64">
        <v>0.13623852010909032</v>
      </c>
      <c r="AE188" s="64">
        <v>0.54321688240204546</v>
      </c>
      <c r="AF188" s="65">
        <v>2.3314599999999928</v>
      </c>
      <c r="AH188" s="2">
        <v>43221</v>
      </c>
      <c r="AI188" s="63">
        <v>3.1139682986190653</v>
      </c>
      <c r="AJ188" s="64">
        <v>-2.7297727166016514</v>
      </c>
      <c r="AK188" s="64">
        <v>-2.2325606458153073</v>
      </c>
      <c r="AL188" s="64">
        <v>0.54596986080469834</v>
      </c>
      <c r="AM188" s="64">
        <v>3.2772511496127965</v>
      </c>
      <c r="AN188" s="65">
        <v>2.1735583333333182</v>
      </c>
    </row>
    <row r="189" spans="1:40" ht="12.75" customHeight="1" x14ac:dyDescent="0.3">
      <c r="A189" s="2">
        <v>43252</v>
      </c>
      <c r="B189" s="31" t="str">
        <f>MONTH(Serie_Encadeada[[#This Row],[Período]])&amp;YEAR(Serie_Encadeada[[#This Row],[Período]])</f>
        <v>62018</v>
      </c>
      <c r="C189" s="5">
        <v>109.3663</v>
      </c>
      <c r="D189" s="5">
        <v>104.2864</v>
      </c>
      <c r="E189" s="5">
        <v>100.1741</v>
      </c>
      <c r="F189" s="5">
        <v>113.59869999999999</v>
      </c>
      <c r="G189" s="5">
        <v>108.9298</v>
      </c>
      <c r="H189" s="5">
        <v>79.261700000000005</v>
      </c>
      <c r="J189" s="2">
        <v>43252</v>
      </c>
      <c r="K189" s="43">
        <v>28.990380532726942</v>
      </c>
      <c r="L189" s="44">
        <v>-0.95703367994977862</v>
      </c>
      <c r="M189" s="44">
        <v>-0.79483682869414252</v>
      </c>
      <c r="N189" s="45">
        <v>-6.5994492922114087</v>
      </c>
      <c r="O189" s="45">
        <v>-5.6968945626493923</v>
      </c>
      <c r="P189" s="11">
        <v>0.50530000000000541</v>
      </c>
      <c r="R189" s="2">
        <v>43252</v>
      </c>
      <c r="S189" s="63">
        <v>11.956870015283648</v>
      </c>
      <c r="T189" s="64">
        <v>0.53484184183026218</v>
      </c>
      <c r="U189" s="64">
        <v>-1.265352426967244</v>
      </c>
      <c r="V189" s="64">
        <v>-2.6775127651554178</v>
      </c>
      <c r="W189" s="64">
        <v>-3.1946792079243171</v>
      </c>
      <c r="X189" s="65">
        <v>1.8276000000000039</v>
      </c>
      <c r="Z189" s="2">
        <v>43252</v>
      </c>
      <c r="AA189" s="63">
        <v>3.4640877414173743</v>
      </c>
      <c r="AB189" s="64">
        <v>-0.21855485958200779</v>
      </c>
      <c r="AC189" s="64">
        <v>-2.3265214638640286</v>
      </c>
      <c r="AD189" s="64">
        <v>-0.31236883042875158</v>
      </c>
      <c r="AE189" s="64">
        <v>-5.3110155367744313E-2</v>
      </c>
      <c r="AF189" s="65">
        <v>2.2474833333333351</v>
      </c>
      <c r="AH189" s="2">
        <v>43252</v>
      </c>
      <c r="AI189" s="63">
        <v>4.533583765124785</v>
      </c>
      <c r="AJ189" s="64">
        <v>-2.1746640161351607</v>
      </c>
      <c r="AK189" s="64">
        <v>-1.9713518424195853</v>
      </c>
      <c r="AL189" s="64">
        <v>0.33273610101351087</v>
      </c>
      <c r="AM189" s="64">
        <v>2.524623476605635</v>
      </c>
      <c r="AN189" s="65">
        <v>2.4370333333333463</v>
      </c>
    </row>
    <row r="190" spans="1:40" ht="12.75" customHeight="1" x14ac:dyDescent="0.3">
      <c r="A190" s="2">
        <v>43282</v>
      </c>
      <c r="B190" s="31" t="str">
        <f>MONTH(Serie_Encadeada[[#This Row],[Período]])&amp;YEAR(Serie_Encadeada[[#This Row],[Período]])</f>
        <v>72018</v>
      </c>
      <c r="C190" s="5">
        <v>105.0562</v>
      </c>
      <c r="D190" s="5">
        <v>104.1567</v>
      </c>
      <c r="E190" s="5">
        <v>102.15779999999999</v>
      </c>
      <c r="F190" s="5">
        <v>118.24420000000001</v>
      </c>
      <c r="G190" s="5">
        <v>113.52500000000001</v>
      </c>
      <c r="H190" s="5">
        <v>79.348600000000005</v>
      </c>
      <c r="J190" s="2">
        <v>43282</v>
      </c>
      <c r="K190" s="43">
        <v>-3.9409763336603612</v>
      </c>
      <c r="L190" s="44">
        <v>-0.12436904524463373</v>
      </c>
      <c r="M190" s="44">
        <v>1.9802523806053651</v>
      </c>
      <c r="N190" s="45">
        <v>4.0893953892078105</v>
      </c>
      <c r="O190" s="45">
        <v>4.2184966831849557</v>
      </c>
      <c r="P190" s="11">
        <v>8.6899999999999977E-2</v>
      </c>
      <c r="R190" s="2">
        <v>43282</v>
      </c>
      <c r="S190" s="63">
        <v>9.6695596982673102</v>
      </c>
      <c r="T190" s="64">
        <v>0.49254097111134565</v>
      </c>
      <c r="U190" s="64">
        <v>0.29039288449078149</v>
      </c>
      <c r="V190" s="64">
        <v>-0.10501104601307863</v>
      </c>
      <c r="W190" s="64">
        <v>-0.59402784855792068</v>
      </c>
      <c r="X190" s="65">
        <v>0.16720000000000823</v>
      </c>
      <c r="Z190" s="2">
        <v>43282</v>
      </c>
      <c r="AA190" s="63">
        <v>4.394785777326029</v>
      </c>
      <c r="AB190" s="64">
        <v>-0.1170949709596074</v>
      </c>
      <c r="AC190" s="64">
        <v>-1.9524770586331064</v>
      </c>
      <c r="AD190" s="64">
        <v>-0.28350922145724677</v>
      </c>
      <c r="AE190" s="64">
        <v>-0.12848829554600555</v>
      </c>
      <c r="AF190" s="65">
        <v>1.9502999999999986</v>
      </c>
      <c r="AH190" s="2">
        <v>43282</v>
      </c>
      <c r="AI190" s="63">
        <v>5.1935646207791644</v>
      </c>
      <c r="AJ190" s="64">
        <v>-1.6912082894060583</v>
      </c>
      <c r="AK190" s="64">
        <v>-1.6120605722573391</v>
      </c>
      <c r="AL190" s="64">
        <v>0.43905066424653627</v>
      </c>
      <c r="AM190" s="64">
        <v>2.1595745816286653</v>
      </c>
      <c r="AN190" s="65">
        <v>2.350033333333343</v>
      </c>
    </row>
    <row r="191" spans="1:40" ht="12.75" customHeight="1" x14ac:dyDescent="0.3">
      <c r="A191" s="2">
        <v>43313</v>
      </c>
      <c r="B191" s="31" t="str">
        <f>MONTH(Serie_Encadeada[[#This Row],[Período]])&amp;YEAR(Serie_Encadeada[[#This Row],[Período]])</f>
        <v>82018</v>
      </c>
      <c r="C191" s="5">
        <v>110.5035</v>
      </c>
      <c r="D191" s="5">
        <v>103.3104</v>
      </c>
      <c r="E191" s="5">
        <v>102.47490000000001</v>
      </c>
      <c r="F191" s="5">
        <v>114.974</v>
      </c>
      <c r="G191" s="5">
        <v>111.2901</v>
      </c>
      <c r="H191" s="5">
        <v>80.581199999999995</v>
      </c>
      <c r="J191" s="2">
        <v>43313</v>
      </c>
      <c r="K191" s="43">
        <v>5.1851294830766754</v>
      </c>
      <c r="L191" s="44">
        <v>-0.81252574246303833</v>
      </c>
      <c r="M191" s="44">
        <v>0.31040214256768511</v>
      </c>
      <c r="N191" s="45">
        <v>-2.7656324792251987</v>
      </c>
      <c r="O191" s="45">
        <v>-1.9686412684430832</v>
      </c>
      <c r="P191" s="11">
        <v>1.2325999999999908</v>
      </c>
      <c r="R191" s="2">
        <v>43313</v>
      </c>
      <c r="S191" s="63">
        <v>8.9890965040758708</v>
      </c>
      <c r="T191" s="64">
        <v>-0.41900774108848737</v>
      </c>
      <c r="U191" s="64">
        <v>-3.3306730965156519</v>
      </c>
      <c r="V191" s="64">
        <v>-2.7442475016537151</v>
      </c>
      <c r="W191" s="64">
        <v>-2.3343551256207853</v>
      </c>
      <c r="X191" s="65">
        <v>-0.54780000000000939</v>
      </c>
      <c r="Z191" s="2">
        <v>43313</v>
      </c>
      <c r="AA191" s="63">
        <v>5.0241833361167574</v>
      </c>
      <c r="AB191" s="64">
        <v>-0.15482482979268195</v>
      </c>
      <c r="AC191" s="64">
        <v>-2.1309352987256007</v>
      </c>
      <c r="AD191" s="64">
        <v>-0.58381215275698672</v>
      </c>
      <c r="AE191" s="64">
        <v>-0.39775892359770454</v>
      </c>
      <c r="AF191" s="65">
        <v>1.6380374999999958</v>
      </c>
      <c r="AH191" s="2">
        <v>43313</v>
      </c>
      <c r="AI191" s="63">
        <v>5.6228368327751612</v>
      </c>
      <c r="AJ191" s="64">
        <v>-1.2761240612115949</v>
      </c>
      <c r="AK191" s="64">
        <v>-1.854859106609029</v>
      </c>
      <c r="AL191" s="64">
        <v>8.5498316331105162E-2</v>
      </c>
      <c r="AM191" s="64">
        <v>1.4132054059501178</v>
      </c>
      <c r="AN191" s="65">
        <v>2.1348083333333534</v>
      </c>
    </row>
    <row r="192" spans="1:40" ht="12.75" customHeight="1" x14ac:dyDescent="0.3">
      <c r="A192" s="2">
        <v>43344</v>
      </c>
      <c r="B192" s="31" t="str">
        <f>MONTH(Serie_Encadeada[[#This Row],[Período]])&amp;YEAR(Serie_Encadeada[[#This Row],[Período]])</f>
        <v>92018</v>
      </c>
      <c r="C192" s="5">
        <v>102.9306</v>
      </c>
      <c r="D192" s="5">
        <v>103.208</v>
      </c>
      <c r="E192" s="5">
        <v>96.111999999999995</v>
      </c>
      <c r="F192" s="5">
        <v>110.4376</v>
      </c>
      <c r="G192" s="5">
        <v>107.0056</v>
      </c>
      <c r="H192" s="5">
        <v>80.502600000000001</v>
      </c>
      <c r="J192" s="2">
        <v>43344</v>
      </c>
      <c r="K192" s="43">
        <v>-6.8530861013452098</v>
      </c>
      <c r="L192" s="44">
        <v>-9.9118772166212635E-2</v>
      </c>
      <c r="M192" s="44">
        <v>-6.2092278206663387</v>
      </c>
      <c r="N192" s="45">
        <v>-3.9455876980882638</v>
      </c>
      <c r="O192" s="45">
        <v>-3.8498482794066988</v>
      </c>
      <c r="P192" s="11">
        <v>-7.8599999999994452E-2</v>
      </c>
      <c r="R192" s="2">
        <v>43344</v>
      </c>
      <c r="S192" s="63">
        <v>2.3590271921589765</v>
      </c>
      <c r="T192" s="64">
        <v>-0.66296555813076108</v>
      </c>
      <c r="U192" s="64">
        <v>-5.5328618101614797</v>
      </c>
      <c r="V192" s="64">
        <v>-4.4264728153869379</v>
      </c>
      <c r="W192" s="64">
        <v>-3.7880354545013102</v>
      </c>
      <c r="X192" s="65">
        <v>-0.27089999999999748</v>
      </c>
      <c r="Z192" s="2">
        <v>43344</v>
      </c>
      <c r="AA192" s="63">
        <v>4.7053796635670242</v>
      </c>
      <c r="AB192" s="64">
        <v>-0.21134598518641773</v>
      </c>
      <c r="AC192" s="64">
        <v>-2.5069847311034703</v>
      </c>
      <c r="AD192" s="64">
        <v>-0.99333689645741907</v>
      </c>
      <c r="AE192" s="64">
        <v>-0.75868772103264337</v>
      </c>
      <c r="AF192" s="65">
        <v>1.4259333333333188</v>
      </c>
      <c r="AH192" s="2">
        <v>43344</v>
      </c>
      <c r="AI192" s="63">
        <v>5.4691554096222346</v>
      </c>
      <c r="AJ192" s="64">
        <v>-0.92800681649717476</v>
      </c>
      <c r="AK192" s="64">
        <v>-2.1522909214338002</v>
      </c>
      <c r="AL192" s="64">
        <v>-0.31712616529025811</v>
      </c>
      <c r="AM192" s="64">
        <v>0.6922477294205045</v>
      </c>
      <c r="AN192" s="65">
        <v>1.9222916666666663</v>
      </c>
    </row>
    <row r="193" spans="1:40" x14ac:dyDescent="0.3">
      <c r="A193" s="2">
        <v>43374</v>
      </c>
      <c r="B193" s="31" t="str">
        <f>MONTH(Serie_Encadeada[[#This Row],[Período]])&amp;YEAR(Serie_Encadeada[[#This Row],[Período]])</f>
        <v>102018</v>
      </c>
      <c r="C193" s="5">
        <v>105.2654</v>
      </c>
      <c r="D193" s="5">
        <v>102.8631</v>
      </c>
      <c r="E193" s="5">
        <v>100.008</v>
      </c>
      <c r="F193" s="5">
        <v>115.245</v>
      </c>
      <c r="G193" s="5">
        <v>112.0369</v>
      </c>
      <c r="H193" s="5">
        <v>80.856200000000001</v>
      </c>
      <c r="J193" s="2">
        <v>43374</v>
      </c>
      <c r="K193" s="43">
        <v>2.2683244827097107</v>
      </c>
      <c r="L193" s="44">
        <v>-0.33417952096736253</v>
      </c>
      <c r="M193" s="44">
        <v>4.0536041285167315</v>
      </c>
      <c r="N193" s="45">
        <v>4.3530464262171593</v>
      </c>
      <c r="O193" s="45">
        <v>4.7019034517819644</v>
      </c>
      <c r="P193" s="11">
        <v>0.35360000000000014</v>
      </c>
      <c r="R193" s="2">
        <v>43374</v>
      </c>
      <c r="S193" s="63">
        <v>2.0558457083190662</v>
      </c>
      <c r="T193" s="64">
        <v>-0.75890234125134259</v>
      </c>
      <c r="U193" s="64">
        <v>-2.6176236316436334</v>
      </c>
      <c r="V193" s="64">
        <v>-0.83636645241229268</v>
      </c>
      <c r="W193" s="64">
        <v>-7.8305672166794141E-2</v>
      </c>
      <c r="X193" s="65">
        <v>0.209699999999998</v>
      </c>
      <c r="Z193" s="2">
        <v>43374</v>
      </c>
      <c r="AA193" s="63">
        <v>4.4158204330855408</v>
      </c>
      <c r="AB193" s="64">
        <v>-0.26603758948184902</v>
      </c>
      <c r="AC193" s="64">
        <v>-2.5180904209738859</v>
      </c>
      <c r="AD193" s="64">
        <v>-0.97814067222752776</v>
      </c>
      <c r="AE193" s="64">
        <v>-0.692741925236114</v>
      </c>
      <c r="AF193" s="65">
        <v>1.3043099999999868</v>
      </c>
      <c r="AH193" s="2">
        <v>43374</v>
      </c>
      <c r="AI193" s="63">
        <v>4.5461745294896234</v>
      </c>
      <c r="AJ193" s="64">
        <v>-0.69061163940520698</v>
      </c>
      <c r="AK193" s="64">
        <v>-2.50097302189435</v>
      </c>
      <c r="AL193" s="64">
        <v>-0.40455138288770753</v>
      </c>
      <c r="AM193" s="64">
        <v>0.38811283039493644</v>
      </c>
      <c r="AN193" s="65">
        <v>1.5909750000000145</v>
      </c>
    </row>
    <row r="194" spans="1:40" ht="12.75" customHeight="1" x14ac:dyDescent="0.3">
      <c r="A194" s="2">
        <v>43405</v>
      </c>
      <c r="B194" s="31" t="str">
        <f>MONTH(Serie_Encadeada[[#This Row],[Período]])&amp;YEAR(Serie_Encadeada[[#This Row],[Período]])</f>
        <v>112018</v>
      </c>
      <c r="C194" s="5">
        <v>96.832099999999997</v>
      </c>
      <c r="D194" s="5">
        <v>103.8796</v>
      </c>
      <c r="E194" s="5">
        <v>99.105099999999993</v>
      </c>
      <c r="F194" s="5">
        <v>132.40389999999999</v>
      </c>
      <c r="G194" s="5">
        <v>127.4589</v>
      </c>
      <c r="H194" s="5">
        <v>80.240499999999997</v>
      </c>
      <c r="J194" s="2">
        <v>43405</v>
      </c>
      <c r="K194" s="43">
        <v>-8.011464355809224</v>
      </c>
      <c r="L194" s="44">
        <v>0.98820665525343243</v>
      </c>
      <c r="M194" s="44">
        <v>-0.90282777377810031</v>
      </c>
      <c r="N194" s="45">
        <v>14.889062432209629</v>
      </c>
      <c r="O194" s="45">
        <v>13.765107745751619</v>
      </c>
      <c r="P194" s="11">
        <v>-0.61570000000000391</v>
      </c>
      <c r="R194" s="2">
        <v>43405</v>
      </c>
      <c r="S194" s="63">
        <v>0.9110245222123472</v>
      </c>
      <c r="T194" s="64">
        <v>0.73925519772142623</v>
      </c>
      <c r="U194" s="64">
        <v>-1.0868903458387398</v>
      </c>
      <c r="V194" s="64">
        <v>-3.0166500271384296</v>
      </c>
      <c r="W194" s="64">
        <v>-3.7279494238808968</v>
      </c>
      <c r="X194" s="65">
        <v>0.72419999999999618</v>
      </c>
      <c r="Z194" s="2">
        <v>43405</v>
      </c>
      <c r="AA194" s="63">
        <v>4.0923672979163834</v>
      </c>
      <c r="AB194" s="64">
        <v>-0.17517104684862819</v>
      </c>
      <c r="AC194" s="64">
        <v>-2.3904317564071556</v>
      </c>
      <c r="AD194" s="64">
        <v>-1.186295703091514</v>
      </c>
      <c r="AE194" s="64">
        <v>-1.004438505270385</v>
      </c>
      <c r="AF194" s="65">
        <v>1.2515727272727162</v>
      </c>
      <c r="AH194" s="2">
        <v>43405</v>
      </c>
      <c r="AI194" s="63">
        <v>4.335193017904194</v>
      </c>
      <c r="AJ194" s="64">
        <v>-0.37332204998341534</v>
      </c>
      <c r="AK194" s="64">
        <v>-2.3711704319791589</v>
      </c>
      <c r="AL194" s="64">
        <v>-0.79064179021069614</v>
      </c>
      <c r="AM194" s="64">
        <v>-0.34029321075262575</v>
      </c>
      <c r="AN194" s="65">
        <v>1.3886250000000189</v>
      </c>
    </row>
    <row r="195" spans="1:40" ht="12.75" customHeight="1" x14ac:dyDescent="0.3">
      <c r="A195" s="2">
        <v>43435</v>
      </c>
      <c r="B195" s="31" t="str">
        <f>MONTH(Serie_Encadeada[[#This Row],[Período]])&amp;YEAR(Serie_Encadeada[[#This Row],[Período]])</f>
        <v>122018</v>
      </c>
      <c r="C195" s="5">
        <v>93.2483</v>
      </c>
      <c r="D195" s="5">
        <v>103.2346</v>
      </c>
      <c r="E195" s="5">
        <v>89.026899999999998</v>
      </c>
      <c r="F195" s="5">
        <v>176.33439999999999</v>
      </c>
      <c r="G195" s="5">
        <v>170.80850000000001</v>
      </c>
      <c r="H195" s="5">
        <v>78.963800000000006</v>
      </c>
      <c r="J195" s="2">
        <v>43435</v>
      </c>
      <c r="K195" s="43">
        <v>-3.7010454177901715</v>
      </c>
      <c r="L195" s="44">
        <v>-0.62091113173327206</v>
      </c>
      <c r="M195" s="44">
        <v>-10.169204208461519</v>
      </c>
      <c r="N195" s="45">
        <v>33.179158619950016</v>
      </c>
      <c r="O195" s="45">
        <v>34.010649707474336</v>
      </c>
      <c r="P195" s="11">
        <v>-1.2766999999999911</v>
      </c>
      <c r="R195" s="2">
        <v>43435</v>
      </c>
      <c r="S195" s="63">
        <v>-2.9234877389869496</v>
      </c>
      <c r="T195" s="64">
        <v>1.1966016395804822</v>
      </c>
      <c r="U195" s="64">
        <v>-5.6698595011549324</v>
      </c>
      <c r="V195" s="64">
        <v>3.6708062227975957</v>
      </c>
      <c r="W195" s="64">
        <v>2.4448186972882282</v>
      </c>
      <c r="X195" s="65">
        <v>1.0360000000000014</v>
      </c>
      <c r="Z195" s="2">
        <v>43435</v>
      </c>
      <c r="AA195" s="63">
        <v>3.4990321039332315</v>
      </c>
      <c r="AB195" s="64">
        <v>-6.2574340722563085E-2</v>
      </c>
      <c r="AC195" s="64">
        <v>-2.6446107512978774</v>
      </c>
      <c r="AD195" s="64">
        <v>-0.63811949495864106</v>
      </c>
      <c r="AE195" s="64">
        <v>-0.60943713726429949</v>
      </c>
      <c r="AF195" s="65">
        <v>1.2336083333333221</v>
      </c>
      <c r="AH195" s="2">
        <v>43435</v>
      </c>
      <c r="AI195" s="63">
        <v>3.4990321039332315</v>
      </c>
      <c r="AJ195" s="64">
        <v>-6.2574340722563085E-2</v>
      </c>
      <c r="AK195" s="64">
        <v>-2.6446107512978774</v>
      </c>
      <c r="AL195" s="64">
        <v>-0.63811949495864106</v>
      </c>
      <c r="AM195" s="64">
        <v>-0.60943713726429949</v>
      </c>
      <c r="AN195" s="65">
        <v>1.2336083333333221</v>
      </c>
    </row>
    <row r="196" spans="1:40" ht="12.75" customHeight="1" x14ac:dyDescent="0.3">
      <c r="A196" s="2">
        <v>43466</v>
      </c>
      <c r="B196" s="31" t="str">
        <f>MONTH(Serie_Encadeada[[#This Row],[Período]])&amp;YEAR(Serie_Encadeada[[#This Row],[Período]])</f>
        <v>12019</v>
      </c>
      <c r="C196" s="5">
        <v>83.213200000000001</v>
      </c>
      <c r="D196" s="5">
        <v>102.25</v>
      </c>
      <c r="E196" s="5">
        <v>92.76</v>
      </c>
      <c r="F196" s="5">
        <v>124.6033</v>
      </c>
      <c r="G196" s="5">
        <v>119.89</v>
      </c>
      <c r="H196" s="5">
        <v>77.92</v>
      </c>
      <c r="J196" s="2">
        <v>43466</v>
      </c>
      <c r="K196" s="43">
        <v>-10.761697532287451</v>
      </c>
      <c r="L196" s="44">
        <v>-0.95375000242166907</v>
      </c>
      <c r="M196" s="44">
        <v>4.1932269909431952</v>
      </c>
      <c r="N196" s="45">
        <v>-29.336930287000147</v>
      </c>
      <c r="O196" s="45">
        <v>-29.810284616983349</v>
      </c>
      <c r="P196" s="11">
        <v>-1.0438000000000045</v>
      </c>
      <c r="R196" s="2">
        <v>43466</v>
      </c>
      <c r="S196" s="63">
        <v>-5.637492260553433</v>
      </c>
      <c r="T196" s="64">
        <v>-4.6335488487484644E-2</v>
      </c>
      <c r="U196" s="64">
        <v>-5.4487261162727885</v>
      </c>
      <c r="V196" s="64">
        <v>-0.58371610780397176</v>
      </c>
      <c r="W196" s="64">
        <v>-2.1475467102836023</v>
      </c>
      <c r="X196" s="65">
        <v>-1.588799999999992</v>
      </c>
      <c r="Z196" s="2">
        <v>43466</v>
      </c>
      <c r="AA196" s="63">
        <v>-5.637492260553433</v>
      </c>
      <c r="AB196" s="64">
        <v>-4.6335488487484644E-2</v>
      </c>
      <c r="AC196" s="64">
        <v>-5.4487261162727885</v>
      </c>
      <c r="AD196" s="64">
        <v>-0.58371610780397176</v>
      </c>
      <c r="AE196" s="64">
        <v>-2.1475467102836023</v>
      </c>
      <c r="AF196" s="65">
        <v>-1.588799999999992</v>
      </c>
      <c r="AH196" s="2">
        <v>43466</v>
      </c>
      <c r="AI196" s="63">
        <v>2.5558060540580843</v>
      </c>
      <c r="AJ196" s="64">
        <v>5.7866831848557218E-2</v>
      </c>
      <c r="AK196" s="64">
        <v>-3.0564728651604196</v>
      </c>
      <c r="AL196" s="64">
        <v>-0.89971393564763691</v>
      </c>
      <c r="AM196" s="64">
        <v>-1.1257914084426031</v>
      </c>
      <c r="AN196" s="65">
        <v>0.89356666666664353</v>
      </c>
    </row>
    <row r="197" spans="1:40" ht="12.75" customHeight="1" x14ac:dyDescent="0.3">
      <c r="A197" s="2">
        <v>43497</v>
      </c>
      <c r="B197" s="31" t="str">
        <f>MONTH(Serie_Encadeada[[#This Row],[Período]])&amp;YEAR(Serie_Encadeada[[#This Row],[Período]])</f>
        <v>22019</v>
      </c>
      <c r="C197" s="5">
        <v>83.72</v>
      </c>
      <c r="D197" s="5">
        <v>102.25</v>
      </c>
      <c r="E197" s="5">
        <v>92.76</v>
      </c>
      <c r="F197" s="5">
        <v>122.59</v>
      </c>
      <c r="G197" s="5">
        <v>119.89</v>
      </c>
      <c r="H197" s="5">
        <v>77.92</v>
      </c>
      <c r="J197" s="2">
        <v>43497</v>
      </c>
      <c r="K197" s="43">
        <v>0.60903798916517859</v>
      </c>
      <c r="L197" s="44">
        <v>0</v>
      </c>
      <c r="M197" s="44">
        <v>0</v>
      </c>
      <c r="N197" s="45">
        <v>-1.6157678006922778</v>
      </c>
      <c r="O197" s="45">
        <v>0</v>
      </c>
      <c r="P197" s="11">
        <v>0</v>
      </c>
      <c r="R197" s="2">
        <v>43497</v>
      </c>
      <c r="S197" s="63">
        <v>-0.15134727700130382</v>
      </c>
      <c r="T197" s="64">
        <v>-0.18703339268421618</v>
      </c>
      <c r="U197" s="64">
        <v>-3.0292386289864801</v>
      </c>
      <c r="V197" s="64">
        <v>-3.9896118624010328</v>
      </c>
      <c r="W197" s="64">
        <v>-3.8115158210760973</v>
      </c>
      <c r="X197" s="65">
        <v>-0.42569999999999197</v>
      </c>
      <c r="Z197" s="2">
        <v>43497</v>
      </c>
      <c r="AA197" s="63">
        <v>-2.9635851573694323</v>
      </c>
      <c r="AB197" s="64">
        <v>-0.11673398815075581</v>
      </c>
      <c r="AC197" s="64">
        <v>-4.2542649997522757</v>
      </c>
      <c r="AD197" s="64">
        <v>-2.3024753081784306</v>
      </c>
      <c r="AE197" s="64">
        <v>-2.9866658251130138</v>
      </c>
      <c r="AF197" s="65">
        <v>-1.0072499999999849</v>
      </c>
      <c r="AH197" s="2">
        <v>43497</v>
      </c>
      <c r="AI197" s="63">
        <v>2.3301684892809935</v>
      </c>
      <c r="AJ197" s="64">
        <v>0.18089960281794185</v>
      </c>
      <c r="AK197" s="64">
        <v>-3.0440221943479902</v>
      </c>
      <c r="AL197" s="64">
        <v>-1.1951501399497511</v>
      </c>
      <c r="AM197" s="64">
        <v>-1.5479462893184375</v>
      </c>
      <c r="AN197" s="65">
        <v>0.70771666666666988</v>
      </c>
    </row>
    <row r="198" spans="1:40" ht="12.75" customHeight="1" x14ac:dyDescent="0.3">
      <c r="A198" s="2">
        <v>43525</v>
      </c>
      <c r="B198" s="31" t="str">
        <f>MONTH(Serie_Encadeada[[#This Row],[Período]])&amp;YEAR(Serie_Encadeada[[#This Row],[Período]])</f>
        <v>32019</v>
      </c>
      <c r="C198" s="5">
        <v>92.6</v>
      </c>
      <c r="D198" s="5">
        <v>102.82</v>
      </c>
      <c r="E198" s="5">
        <v>92.52</v>
      </c>
      <c r="F198" s="5">
        <v>120.25</v>
      </c>
      <c r="G198" s="5">
        <v>116.95</v>
      </c>
      <c r="H198" s="5">
        <v>78.89</v>
      </c>
      <c r="J198" s="2">
        <v>43525</v>
      </c>
      <c r="K198" s="43">
        <v>10.606784519827993</v>
      </c>
      <c r="L198" s="44">
        <v>0.55745721271392978</v>
      </c>
      <c r="M198" s="44">
        <v>-0.25873221216042375</v>
      </c>
      <c r="N198" s="45">
        <v>-1.908801696712622</v>
      </c>
      <c r="O198" s="45">
        <v>-2.4522478939027423</v>
      </c>
      <c r="P198" s="11">
        <v>0.96999999999999886</v>
      </c>
      <c r="R198" s="2">
        <v>43525</v>
      </c>
      <c r="S198" s="63">
        <v>-7.5557685300269055</v>
      </c>
      <c r="T198" s="64">
        <v>-2.9849091936185328E-2</v>
      </c>
      <c r="U198" s="64">
        <v>-8.3493976142314033</v>
      </c>
      <c r="V198" s="64">
        <v>-2.0925727954951969</v>
      </c>
      <c r="W198" s="64">
        <v>-2.0652139324480268</v>
      </c>
      <c r="X198" s="65">
        <v>-0.89690000000000225</v>
      </c>
      <c r="Z198" s="2">
        <v>43525</v>
      </c>
      <c r="AA198" s="63">
        <v>-4.6534900808229329</v>
      </c>
      <c r="AB198" s="64">
        <v>-8.7681739668135916E-2</v>
      </c>
      <c r="AC198" s="64">
        <v>-5.656984213051536</v>
      </c>
      <c r="AD198" s="64">
        <v>-2.2338814668298235</v>
      </c>
      <c r="AE198" s="64">
        <v>-2.6864943650479907</v>
      </c>
      <c r="AF198" s="65">
        <v>-0.9704666666666526</v>
      </c>
      <c r="AH198" s="2">
        <v>43525</v>
      </c>
      <c r="AI198" s="63">
        <v>1.3847080807084704</v>
      </c>
      <c r="AJ198" s="64">
        <v>0.24582863470898145</v>
      </c>
      <c r="AK198" s="64">
        <v>-3.3512103028368116</v>
      </c>
      <c r="AL198" s="64">
        <v>-1.2419175972791558</v>
      </c>
      <c r="AM198" s="64">
        <v>-1.6587534066703811</v>
      </c>
      <c r="AN198" s="65">
        <v>0.52133333333331677</v>
      </c>
    </row>
    <row r="199" spans="1:40" ht="12.75" customHeight="1" x14ac:dyDescent="0.3">
      <c r="A199" s="2">
        <v>43556</v>
      </c>
      <c r="B199" s="31" t="str">
        <f>MONTH(Serie_Encadeada[[#This Row],[Período]])&amp;YEAR(Serie_Encadeada[[#This Row],[Período]])</f>
        <v>42019</v>
      </c>
      <c r="C199" s="5">
        <v>89.05</v>
      </c>
      <c r="D199" s="5">
        <v>103.9299</v>
      </c>
      <c r="E199" s="5">
        <v>106.47</v>
      </c>
      <c r="F199" s="5">
        <v>115.08</v>
      </c>
      <c r="G199" s="5">
        <v>110.73</v>
      </c>
      <c r="H199" s="5">
        <v>66.08</v>
      </c>
      <c r="J199" s="2">
        <v>43556</v>
      </c>
      <c r="K199" s="43">
        <v>-3.8336933045356343</v>
      </c>
      <c r="L199" s="44">
        <v>1.0794592491733226</v>
      </c>
      <c r="M199" s="44">
        <v>15.077821011673155</v>
      </c>
      <c r="N199" s="45">
        <v>-4.2993762993763012</v>
      </c>
      <c r="O199" s="45">
        <v>-5.3185121846943124</v>
      </c>
      <c r="P199" s="11">
        <v>-12.810000000000002</v>
      </c>
      <c r="R199" s="2">
        <v>43556</v>
      </c>
      <c r="S199" s="63">
        <v>-6.6246678648348869</v>
      </c>
      <c r="T199" s="64">
        <v>-0.29882561055395956</v>
      </c>
      <c r="U199" s="64">
        <v>5.7100504473341083</v>
      </c>
      <c r="V199" s="64">
        <v>-3.1030107278809536</v>
      </c>
      <c r="W199" s="64">
        <v>-2.8118984988638109</v>
      </c>
      <c r="X199" s="65">
        <v>-14.3416</v>
      </c>
      <c r="Z199" s="2">
        <v>43556</v>
      </c>
      <c r="AA199" s="63">
        <v>-5.1649246751211617</v>
      </c>
      <c r="AB199" s="64">
        <v>-0.14112581589879131</v>
      </c>
      <c r="AC199" s="64">
        <v>-2.7617228505525913</v>
      </c>
      <c r="AD199" s="64">
        <v>-2.4425783515067896</v>
      </c>
      <c r="AE199" s="64">
        <v>-2.7162288210195791</v>
      </c>
      <c r="AF199" s="65">
        <v>-4.3132499999999965</v>
      </c>
      <c r="AH199" s="2">
        <v>43556</v>
      </c>
      <c r="AI199" s="63">
        <v>1.7010048554283105E-2</v>
      </c>
      <c r="AJ199" s="64">
        <v>0.15612147528663867</v>
      </c>
      <c r="AK199" s="64">
        <v>-2.8872498916463964</v>
      </c>
      <c r="AL199" s="64">
        <v>-1.3081277626951027</v>
      </c>
      <c r="AM199" s="64">
        <v>-1.6416907922663906</v>
      </c>
      <c r="AN199" s="65">
        <v>-1.1622083333333393</v>
      </c>
    </row>
    <row r="200" spans="1:40" ht="12.75" customHeight="1" x14ac:dyDescent="0.3">
      <c r="A200" s="2">
        <v>43586</v>
      </c>
      <c r="B200" s="31" t="str">
        <f>MONTH(Serie_Encadeada[[#This Row],[Período]])&amp;YEAR(Serie_Encadeada[[#This Row],[Período]])</f>
        <v>52019</v>
      </c>
      <c r="C200" s="5">
        <v>94.95</v>
      </c>
      <c r="D200" s="5">
        <v>105.38</v>
      </c>
      <c r="E200" s="5">
        <v>102.93</v>
      </c>
      <c r="F200" s="5">
        <v>122.24</v>
      </c>
      <c r="G200" s="5">
        <v>116</v>
      </c>
      <c r="H200" s="5">
        <v>81.099999999999994</v>
      </c>
      <c r="J200" s="2">
        <v>43586</v>
      </c>
      <c r="K200" s="43">
        <v>6.6254912970241504</v>
      </c>
      <c r="L200" s="44">
        <v>1.3952673869598564</v>
      </c>
      <c r="M200" s="44">
        <v>-3.3248802479571635</v>
      </c>
      <c r="N200" s="45">
        <v>6.2217587765032993</v>
      </c>
      <c r="O200" s="45">
        <v>4.7593244829766057</v>
      </c>
      <c r="P200" s="11">
        <v>15.019999999999996</v>
      </c>
      <c r="R200" s="2">
        <v>43586</v>
      </c>
      <c r="S200" s="63">
        <v>11.987299849975942</v>
      </c>
      <c r="T200" s="64">
        <v>8.1581019259384144E-2</v>
      </c>
      <c r="U200" s="64">
        <v>1.9344066502470501</v>
      </c>
      <c r="V200" s="64">
        <v>0.50540471431519529</v>
      </c>
      <c r="W200" s="64">
        <v>0.42394487764294536</v>
      </c>
      <c r="X200" s="65">
        <v>2.343599999999995</v>
      </c>
      <c r="Z200" s="2">
        <v>43586</v>
      </c>
      <c r="AA200" s="63">
        <v>-1.9500205812171141</v>
      </c>
      <c r="AB200" s="64">
        <v>-9.5779513355746207E-2</v>
      </c>
      <c r="AC200" s="64">
        <v>-1.8064597747737148</v>
      </c>
      <c r="AD200" s="64">
        <v>-1.8607347227827762</v>
      </c>
      <c r="AE200" s="64">
        <v>-2.1076567462850768</v>
      </c>
      <c r="AF200" s="65">
        <v>-2.9818800000000039</v>
      </c>
      <c r="AH200" s="2">
        <v>43586</v>
      </c>
      <c r="AI200" s="63">
        <v>2.0818836739502582</v>
      </c>
      <c r="AJ200" s="64">
        <v>5.1808093602396015E-2</v>
      </c>
      <c r="AK200" s="64">
        <v>-2.3443683894582144</v>
      </c>
      <c r="AL200" s="64">
        <v>-1.4537745928521844</v>
      </c>
      <c r="AM200" s="64">
        <v>-1.6896863710621195</v>
      </c>
      <c r="AN200" s="65">
        <v>-0.98028333333333251</v>
      </c>
    </row>
    <row r="201" spans="1:40" ht="12.75" customHeight="1" x14ac:dyDescent="0.3">
      <c r="A201" s="2">
        <v>43617</v>
      </c>
      <c r="B201" s="31" t="str">
        <f>MONTH(Serie_Encadeada[[#This Row],[Período]])&amp;YEAR(Serie_Encadeada[[#This Row],[Período]])</f>
        <v>62019</v>
      </c>
      <c r="C201" s="5">
        <v>97.67</v>
      </c>
      <c r="D201" s="5">
        <v>105.64</v>
      </c>
      <c r="E201" s="5">
        <v>96.63</v>
      </c>
      <c r="F201" s="5">
        <v>117.76</v>
      </c>
      <c r="G201" s="5">
        <v>111.46</v>
      </c>
      <c r="H201" s="5">
        <v>78.209999999999994</v>
      </c>
      <c r="J201" s="2">
        <v>43617</v>
      </c>
      <c r="K201" s="43">
        <v>2.8646656134807782</v>
      </c>
      <c r="L201" s="44">
        <v>0.24672613399127455</v>
      </c>
      <c r="M201" s="44">
        <v>-6.1206645292917621</v>
      </c>
      <c r="N201" s="45">
        <v>-3.664921465968578</v>
      </c>
      <c r="O201" s="45">
        <v>-3.9137931034482811</v>
      </c>
      <c r="P201" s="11">
        <v>-2.8900000000000006</v>
      </c>
      <c r="R201" s="2">
        <v>43617</v>
      </c>
      <c r="S201" s="63">
        <v>-10.694610679889504</v>
      </c>
      <c r="T201" s="64">
        <v>1.2979640681814697</v>
      </c>
      <c r="U201" s="64">
        <v>-3.5379404456840646</v>
      </c>
      <c r="V201" s="64">
        <v>3.6631581171263505</v>
      </c>
      <c r="W201" s="64">
        <v>2.3227803594608578</v>
      </c>
      <c r="X201" s="65">
        <v>-1.051700000000011</v>
      </c>
      <c r="Z201" s="2">
        <v>43617</v>
      </c>
      <c r="AA201" s="63">
        <v>-3.6525816665049771</v>
      </c>
      <c r="AB201" s="64">
        <v>0.13812101351183328</v>
      </c>
      <c r="AC201" s="64">
        <v>-2.0971987901066442</v>
      </c>
      <c r="AD201" s="64">
        <v>-1.0009339181648935</v>
      </c>
      <c r="AE201" s="64">
        <v>-1.4230616301622778</v>
      </c>
      <c r="AF201" s="65">
        <v>-2.6601833333333502</v>
      </c>
      <c r="AH201" s="2">
        <v>43617</v>
      </c>
      <c r="AI201" s="63">
        <v>3.621967414245849E-2</v>
      </c>
      <c r="AJ201" s="64">
        <v>0.11612746908814442</v>
      </c>
      <c r="AK201" s="64">
        <v>-2.5346862783647199</v>
      </c>
      <c r="AL201" s="64">
        <v>-0.97256933424135861</v>
      </c>
      <c r="AM201" s="64">
        <v>-1.2730635596067437</v>
      </c>
      <c r="AN201" s="65">
        <v>-1.2202250000000134</v>
      </c>
    </row>
    <row r="202" spans="1:40" ht="12.75" customHeight="1" x14ac:dyDescent="0.3">
      <c r="A202" s="2">
        <v>43647</v>
      </c>
      <c r="B202" s="31" t="str">
        <f>MONTH(Serie_Encadeada[[#This Row],[Período]])&amp;YEAR(Serie_Encadeada[[#This Row],[Período]])</f>
        <v>72019</v>
      </c>
      <c r="C202" s="5">
        <v>95.03</v>
      </c>
      <c r="D202" s="5">
        <v>106.03</v>
      </c>
      <c r="E202" s="5">
        <v>101.66</v>
      </c>
      <c r="F202" s="5">
        <v>119.53</v>
      </c>
      <c r="G202" s="5">
        <v>112.73</v>
      </c>
      <c r="H202" s="5">
        <v>81.02</v>
      </c>
      <c r="J202" s="2">
        <v>43647</v>
      </c>
      <c r="K202" s="43">
        <v>-2.7029794204975945</v>
      </c>
      <c r="L202" s="44">
        <v>0.36917834153729701</v>
      </c>
      <c r="M202" s="44">
        <v>5.2054227465590408</v>
      </c>
      <c r="N202" s="45">
        <v>1.5030570652173878</v>
      </c>
      <c r="O202" s="45">
        <v>1.1394222142472727</v>
      </c>
      <c r="P202" s="11">
        <v>2.8100000000000023</v>
      </c>
      <c r="R202" s="2">
        <v>43647</v>
      </c>
      <c r="S202" s="63">
        <v>-9.5436537776923238</v>
      </c>
      <c r="T202" s="64">
        <v>1.7985400843152677</v>
      </c>
      <c r="U202" s="64">
        <v>-0.4872853565758053</v>
      </c>
      <c r="V202" s="64">
        <v>1.0874106298659847</v>
      </c>
      <c r="W202" s="64">
        <v>-0.70028628055494535</v>
      </c>
      <c r="X202" s="65">
        <v>1.6713999999999913</v>
      </c>
      <c r="Z202" s="2">
        <v>43647</v>
      </c>
      <c r="AA202" s="63">
        <v>-4.5807689440857953</v>
      </c>
      <c r="AB202" s="64">
        <v>0.37647730751192848</v>
      </c>
      <c r="AC202" s="64">
        <v>-1.8618245746303455</v>
      </c>
      <c r="AD202" s="64">
        <v>-0.70976234817634209</v>
      </c>
      <c r="AE202" s="64">
        <v>-1.3228106987503141</v>
      </c>
      <c r="AF202" s="65">
        <v>-2.0413857142857097</v>
      </c>
      <c r="AH202" s="2">
        <v>43647</v>
      </c>
      <c r="AI202" s="63">
        <v>-1.6213644677102172</v>
      </c>
      <c r="AJ202" s="64">
        <v>0.22580677107911337</v>
      </c>
      <c r="AK202" s="64">
        <v>-2.5999904964002547</v>
      </c>
      <c r="AL202" s="64">
        <v>-0.87893498209876419</v>
      </c>
      <c r="AM202" s="64">
        <v>-1.2816714860227174</v>
      </c>
      <c r="AN202" s="65">
        <v>-1.0948750000000018</v>
      </c>
    </row>
    <row r="203" spans="1:40" ht="12.75" customHeight="1" x14ac:dyDescent="0.3">
      <c r="A203" s="2">
        <v>43678</v>
      </c>
      <c r="B203" s="31" t="str">
        <f>MONTH(Serie_Encadeada[[#This Row],[Período]])&amp;YEAR(Serie_Encadeada[[#This Row],[Período]])</f>
        <v>82019</v>
      </c>
      <c r="C203" s="5">
        <v>100.6</v>
      </c>
      <c r="D203" s="5">
        <v>107.17</v>
      </c>
      <c r="E203" s="5">
        <v>102.76</v>
      </c>
      <c r="F203" s="5">
        <v>117.29</v>
      </c>
      <c r="G203" s="5">
        <v>109.45</v>
      </c>
      <c r="H203" s="5">
        <v>81.23</v>
      </c>
      <c r="J203" s="2">
        <v>43678</v>
      </c>
      <c r="K203" s="43">
        <v>5.8613069556981934</v>
      </c>
      <c r="L203" s="44">
        <v>1.0751674054512879</v>
      </c>
      <c r="M203" s="44">
        <v>1.0820381664371519</v>
      </c>
      <c r="N203" s="45">
        <v>-1.8740065255584328</v>
      </c>
      <c r="O203" s="45">
        <v>-2.9096070256364777</v>
      </c>
      <c r="P203" s="11">
        <v>0.21000000000000796</v>
      </c>
      <c r="R203" s="2">
        <v>43678</v>
      </c>
      <c r="S203" s="63">
        <v>-8.9621595696063991</v>
      </c>
      <c r="T203" s="64">
        <v>3.7359259087178063</v>
      </c>
      <c r="U203" s="64">
        <v>0.27821447007999023</v>
      </c>
      <c r="V203" s="64">
        <v>2.0143684659140346</v>
      </c>
      <c r="W203" s="64">
        <v>-1.6534264952587809</v>
      </c>
      <c r="X203" s="65">
        <v>0.64880000000000848</v>
      </c>
      <c r="Z203" s="2">
        <v>43678</v>
      </c>
      <c r="AA203" s="63">
        <v>-5.2036575741926931</v>
      </c>
      <c r="AB203" s="64">
        <v>0.79519476130826772</v>
      </c>
      <c r="AC203" s="64">
        <v>-1.5881146390066614</v>
      </c>
      <c r="AD203" s="64">
        <v>-0.38454006275503594</v>
      </c>
      <c r="AE203" s="64">
        <v>-1.3623843393022033</v>
      </c>
      <c r="AF203" s="65">
        <v>-1.7051124999999985</v>
      </c>
      <c r="AH203" s="2">
        <v>43678</v>
      </c>
      <c r="AI203" s="63">
        <v>-3.2300398832768642</v>
      </c>
      <c r="AJ203" s="64">
        <v>0.57176621215115242</v>
      </c>
      <c r="AK203" s="64">
        <v>-2.289714825661235</v>
      </c>
      <c r="AL203" s="64">
        <v>-0.51050695633912979</v>
      </c>
      <c r="AM203" s="64">
        <v>-1.2275613415716715</v>
      </c>
      <c r="AN203" s="65">
        <v>-0.99515833333332182</v>
      </c>
    </row>
    <row r="204" spans="1:40" ht="12.75" customHeight="1" x14ac:dyDescent="0.3">
      <c r="A204" s="2">
        <v>43709</v>
      </c>
      <c r="B204" s="31" t="str">
        <f>MONTH(Serie_Encadeada[[#This Row],[Período]])&amp;YEAR(Serie_Encadeada[[#This Row],[Período]])</f>
        <v>92019</v>
      </c>
      <c r="C204" s="5">
        <v>99.55</v>
      </c>
      <c r="D204" s="5">
        <v>107.02</v>
      </c>
      <c r="E204" s="5">
        <v>98.03</v>
      </c>
      <c r="F204" s="5">
        <v>116.57</v>
      </c>
      <c r="G204" s="5">
        <v>108.92</v>
      </c>
      <c r="H204" s="5">
        <v>80.75</v>
      </c>
      <c r="J204" s="2">
        <v>43709</v>
      </c>
      <c r="K204" s="43">
        <v>-1.0437375745526811</v>
      </c>
      <c r="L204" s="44">
        <v>-0.13996454231595193</v>
      </c>
      <c r="M204" s="44">
        <v>-4.6029583495523587</v>
      </c>
      <c r="N204" s="45">
        <v>-0.61386307443090893</v>
      </c>
      <c r="O204" s="45">
        <v>-0.48423937871174155</v>
      </c>
      <c r="P204" s="11">
        <v>-0.48000000000000398</v>
      </c>
      <c r="R204" s="2">
        <v>43709</v>
      </c>
      <c r="S204" s="63">
        <v>-3.2843488719583886</v>
      </c>
      <c r="T204" s="64">
        <v>3.693512130842568</v>
      </c>
      <c r="U204" s="64">
        <v>1.9955884801065491</v>
      </c>
      <c r="V204" s="64">
        <v>5.5528189674531045</v>
      </c>
      <c r="W204" s="64">
        <v>1.7890652451834301</v>
      </c>
      <c r="X204" s="65">
        <v>0.24739999999999895</v>
      </c>
      <c r="Z204" s="2">
        <v>43709</v>
      </c>
      <c r="AA204" s="63">
        <v>-4.9792163422671232</v>
      </c>
      <c r="AB204" s="64">
        <v>1.116119348125028</v>
      </c>
      <c r="AC204" s="64">
        <v>-1.2042666312429198</v>
      </c>
      <c r="AD204" s="64">
        <v>0.22628185864308339</v>
      </c>
      <c r="AE204" s="64">
        <v>-1.0371223159253824</v>
      </c>
      <c r="AF204" s="65">
        <v>-1.4881666666666575</v>
      </c>
      <c r="AH204" s="2">
        <v>43709</v>
      </c>
      <c r="AI204" s="63">
        <v>-3.7129666647126771</v>
      </c>
      <c r="AJ204" s="64">
        <v>0.93479755616151228</v>
      </c>
      <c r="AK204" s="64">
        <v>-1.6687252452610548</v>
      </c>
      <c r="AL204" s="64">
        <v>0.23941495709923621</v>
      </c>
      <c r="AM204" s="64">
        <v>-0.8079769396087283</v>
      </c>
      <c r="AN204" s="65">
        <v>-0.95196666666666374</v>
      </c>
    </row>
    <row r="205" spans="1:40" ht="12.75" customHeight="1" x14ac:dyDescent="0.3">
      <c r="A205" s="2">
        <v>43739</v>
      </c>
      <c r="B205" s="31" t="str">
        <f>MONTH(Serie_Encadeada[[#This Row],[Período]])&amp;YEAR(Serie_Encadeada[[#This Row],[Período]])</f>
        <v>102019</v>
      </c>
      <c r="C205" s="5">
        <v>101.21</v>
      </c>
      <c r="D205" s="5">
        <v>107.32</v>
      </c>
      <c r="E205" s="5">
        <v>101.95</v>
      </c>
      <c r="F205" s="5">
        <v>119.01</v>
      </c>
      <c r="G205" s="5">
        <v>110.89</v>
      </c>
      <c r="H205" s="5">
        <v>81.52</v>
      </c>
      <c r="J205" s="2">
        <v>43739</v>
      </c>
      <c r="K205" s="43">
        <v>1.6675037669512773</v>
      </c>
      <c r="L205" s="44">
        <v>0.28032143524574582</v>
      </c>
      <c r="M205" s="44">
        <v>3.9987758849331856</v>
      </c>
      <c r="N205" s="45">
        <v>2.0931629064081769</v>
      </c>
      <c r="O205" s="45">
        <v>1.8086669114946738</v>
      </c>
      <c r="P205" s="11">
        <v>0.76999999999999602</v>
      </c>
      <c r="R205" s="2">
        <v>43739</v>
      </c>
      <c r="S205" s="63">
        <v>-3.8525479407288681</v>
      </c>
      <c r="T205" s="64">
        <v>4.3328462782086001</v>
      </c>
      <c r="U205" s="64">
        <v>1.9418446524278132</v>
      </c>
      <c r="V205" s="64">
        <v>3.266953013145907</v>
      </c>
      <c r="W205" s="64">
        <v>-1.0236805909481628</v>
      </c>
      <c r="X205" s="65">
        <v>0.66379999999999484</v>
      </c>
      <c r="Z205" s="2">
        <v>43739</v>
      </c>
      <c r="AA205" s="63">
        <v>-4.8588692451426176</v>
      </c>
      <c r="AB205" s="64">
        <v>1.435828095237093</v>
      </c>
      <c r="AC205" s="64">
        <v>-0.88878933460820819</v>
      </c>
      <c r="AD205" s="64">
        <v>0.52106905424714955</v>
      </c>
      <c r="AE205" s="64">
        <v>-1.035811420431304</v>
      </c>
      <c r="AF205" s="65">
        <v>-1.2729700000000008</v>
      </c>
      <c r="AH205" s="2">
        <v>43739</v>
      </c>
      <c r="AI205" s="63">
        <v>-4.2307768741423502</v>
      </c>
      <c r="AJ205" s="64">
        <v>1.3582257933150812</v>
      </c>
      <c r="AK205" s="64">
        <v>-1.2840187185855141</v>
      </c>
      <c r="AL205" s="64">
        <v>0.55635425790831416</v>
      </c>
      <c r="AM205" s="64">
        <v>-0.88117142177948427</v>
      </c>
      <c r="AN205" s="65">
        <v>-0.91412500000001273</v>
      </c>
    </row>
    <row r="206" spans="1:40" ht="12.75" customHeight="1" x14ac:dyDescent="0.3">
      <c r="A206" s="2">
        <v>43770</v>
      </c>
      <c r="B206" s="31" t="str">
        <f>MONTH(Serie_Encadeada[[#This Row],[Período]])&amp;YEAR(Serie_Encadeada[[#This Row],[Período]])</f>
        <v>112019</v>
      </c>
      <c r="C206" s="5">
        <v>92.6</v>
      </c>
      <c r="D206" s="5">
        <v>108.35</v>
      </c>
      <c r="E206" s="5">
        <v>99.51</v>
      </c>
      <c r="F206" s="5">
        <v>140.19999999999999</v>
      </c>
      <c r="G206" s="5">
        <v>129.38999999999999</v>
      </c>
      <c r="H206" s="5">
        <v>81.94</v>
      </c>
      <c r="J206" s="2">
        <v>43770</v>
      </c>
      <c r="K206" s="43">
        <v>-8.5070645193162733</v>
      </c>
      <c r="L206" s="44">
        <v>0.95974655236675477</v>
      </c>
      <c r="M206" s="44">
        <v>-2.3933300637567414</v>
      </c>
      <c r="N206" s="45">
        <v>17.805226451558678</v>
      </c>
      <c r="O206" s="45">
        <v>16.683199567138594</v>
      </c>
      <c r="P206" s="11">
        <v>0.42000000000000171</v>
      </c>
      <c r="R206" s="2">
        <v>43770</v>
      </c>
      <c r="S206" s="63">
        <v>-4.3705548056894381</v>
      </c>
      <c r="T206" s="64">
        <v>4.3034436020161788</v>
      </c>
      <c r="U206" s="64">
        <v>0.40855616915780524</v>
      </c>
      <c r="V206" s="64">
        <v>5.8881196097697996</v>
      </c>
      <c r="W206" s="64">
        <v>1.5150766247001868</v>
      </c>
      <c r="X206" s="65">
        <v>1.6995000000000005</v>
      </c>
      <c r="Z206" s="2">
        <v>43770</v>
      </c>
      <c r="AA206" s="63">
        <v>-4.8151806652503915</v>
      </c>
      <c r="AB206" s="64">
        <v>1.6974008574067398</v>
      </c>
      <c r="AC206" s="64">
        <v>-0.7715246981752647</v>
      </c>
      <c r="AD206" s="64">
        <v>1.0589546200908697</v>
      </c>
      <c r="AE206" s="64">
        <v>-0.7810582789638898</v>
      </c>
      <c r="AF206" s="65">
        <v>-1.0027454545454617</v>
      </c>
      <c r="AH206" s="2">
        <v>43770</v>
      </c>
      <c r="AI206" s="63">
        <v>-4.6609759558330639</v>
      </c>
      <c r="AJ206" s="64">
        <v>1.6562284697834031</v>
      </c>
      <c r="AK206" s="64">
        <v>-1.1597412970066923</v>
      </c>
      <c r="AL206" s="64">
        <v>1.3568654148357844</v>
      </c>
      <c r="AM206" s="64">
        <v>-0.4083227685421475</v>
      </c>
      <c r="AN206" s="65">
        <v>-0.83285000000000764</v>
      </c>
    </row>
    <row r="207" spans="1:40" ht="12.75" customHeight="1" x14ac:dyDescent="0.3">
      <c r="A207" s="2">
        <v>43800</v>
      </c>
      <c r="B207" s="31" t="str">
        <f>MONTH(Serie_Encadeada[[#This Row],[Período]])&amp;YEAR(Serie_Encadeada[[#This Row],[Período]])</f>
        <v>122019</v>
      </c>
      <c r="C207" s="5">
        <v>88.61</v>
      </c>
      <c r="D207" s="5">
        <v>107.01</v>
      </c>
      <c r="E207" s="5">
        <v>91.17</v>
      </c>
      <c r="F207" s="5">
        <v>180.03</v>
      </c>
      <c r="G207" s="5">
        <v>168.24</v>
      </c>
      <c r="H207" s="5">
        <v>81.11</v>
      </c>
      <c r="J207" s="2">
        <v>43800</v>
      </c>
      <c r="K207" s="43">
        <v>-4.3088552915766689</v>
      </c>
      <c r="L207" s="44">
        <v>-1.2367328103368613</v>
      </c>
      <c r="M207" s="44">
        <v>-8.3810672294241808</v>
      </c>
      <c r="N207" s="45">
        <v>28.409415121255361</v>
      </c>
      <c r="O207" s="45">
        <v>30.025504289357777</v>
      </c>
      <c r="P207" s="11">
        <v>-0.82999999999999829</v>
      </c>
      <c r="R207" s="2">
        <v>43800</v>
      </c>
      <c r="S207" s="63">
        <v>-4.9741389387259618</v>
      </c>
      <c r="T207" s="64">
        <v>3.6571072101795372</v>
      </c>
      <c r="U207" s="64">
        <v>2.4072499435563901</v>
      </c>
      <c r="V207" s="64">
        <v>2.0957907248954335</v>
      </c>
      <c r="W207" s="64">
        <v>-1.5037307862313645</v>
      </c>
      <c r="X207" s="65">
        <v>2.1461999999999932</v>
      </c>
      <c r="Z207" s="2">
        <v>43800</v>
      </c>
      <c r="AA207" s="63">
        <v>-4.8277896615101543</v>
      </c>
      <c r="AB207" s="64">
        <v>1.8602825619291778</v>
      </c>
      <c r="AC207" s="64">
        <v>-0.53280304406823076</v>
      </c>
      <c r="AD207" s="64">
        <v>1.1810473349171011</v>
      </c>
      <c r="AE207" s="64">
        <v>-0.86636031575101902</v>
      </c>
      <c r="AF207" s="65">
        <v>-0.74033333333333928</v>
      </c>
      <c r="AH207" s="2">
        <v>43800</v>
      </c>
      <c r="AI207" s="63">
        <v>-4.8277896615101543</v>
      </c>
      <c r="AJ207" s="64">
        <v>1.8602825619291778</v>
      </c>
      <c r="AK207" s="64">
        <v>-0.53280304406823076</v>
      </c>
      <c r="AL207" s="64">
        <v>1.1810473349171011</v>
      </c>
      <c r="AM207" s="64">
        <v>-0.86636031575101902</v>
      </c>
      <c r="AN207" s="65">
        <v>-0.74033333333333928</v>
      </c>
    </row>
    <row r="208" spans="1:40" ht="12.75" customHeight="1" x14ac:dyDescent="0.3">
      <c r="A208" s="2">
        <v>43831</v>
      </c>
      <c r="B208" s="31" t="str">
        <f>MONTH(Serie_Encadeada[[#This Row],[Período]])&amp;YEAR(Serie_Encadeada[[#This Row],[Período]])</f>
        <v>12020</v>
      </c>
      <c r="C208" s="5">
        <v>82.89</v>
      </c>
      <c r="D208" s="5">
        <v>106.95</v>
      </c>
      <c r="E208" s="5">
        <v>95.1</v>
      </c>
      <c r="F208" s="5">
        <v>128.5</v>
      </c>
      <c r="G208" s="5">
        <v>120.15</v>
      </c>
      <c r="H208" s="5">
        <v>80.709999999999994</v>
      </c>
      <c r="J208" s="2">
        <v>43831</v>
      </c>
      <c r="K208" s="43">
        <v>-6.4552533574088695</v>
      </c>
      <c r="L208" s="44">
        <v>-5.6069526212505626E-2</v>
      </c>
      <c r="M208" s="44">
        <v>4.3106284962158519</v>
      </c>
      <c r="N208" s="45">
        <v>-28.623007276565016</v>
      </c>
      <c r="O208" s="45">
        <v>-28.584165477888732</v>
      </c>
      <c r="P208" s="11">
        <v>-0.40000000000000568</v>
      </c>
      <c r="R208" s="2">
        <v>43831</v>
      </c>
      <c r="S208" s="63">
        <v>-0.38839991732080958</v>
      </c>
      <c r="T208" s="64">
        <v>4.5965770171149174</v>
      </c>
      <c r="U208" s="64">
        <v>2.5226390685640245</v>
      </c>
      <c r="V208" s="64">
        <v>3.1272847508854063</v>
      </c>
      <c r="W208" s="64">
        <v>0.21686546000500884</v>
      </c>
      <c r="X208" s="65">
        <v>2.789999999999992</v>
      </c>
      <c r="Z208" s="2">
        <v>43831</v>
      </c>
      <c r="AA208" s="63">
        <v>-0.38839991732080958</v>
      </c>
      <c r="AB208" s="64">
        <v>4.5965770171149174</v>
      </c>
      <c r="AC208" s="64">
        <v>2.5226390685640245</v>
      </c>
      <c r="AD208" s="64">
        <v>3.1272847508854063</v>
      </c>
      <c r="AE208" s="64">
        <v>0.21686546000500884</v>
      </c>
      <c r="AF208" s="65">
        <v>2.789999999999992</v>
      </c>
      <c r="AH208" s="2">
        <v>43831</v>
      </c>
      <c r="AI208" s="63">
        <v>-4.4512095317794866</v>
      </c>
      <c r="AJ208" s="64">
        <v>2.242586773799963</v>
      </c>
      <c r="AK208" s="64">
        <v>0.11603050433740096</v>
      </c>
      <c r="AL208" s="64">
        <v>1.4908508575226969</v>
      </c>
      <c r="AM208" s="64">
        <v>-0.66777865031549888</v>
      </c>
      <c r="AN208" s="65">
        <v>-0.3754333333333193</v>
      </c>
    </row>
    <row r="209" spans="1:40" ht="12.75" customHeight="1" x14ac:dyDescent="0.3">
      <c r="A209" s="2">
        <v>43862</v>
      </c>
      <c r="B209" s="31" t="str">
        <f>MONTH(Serie_Encadeada[[#This Row],[Período]])&amp;YEAR(Serie_Encadeada[[#This Row],[Período]])</f>
        <v>22020</v>
      </c>
      <c r="C209" s="5">
        <v>84.69</v>
      </c>
      <c r="D209" s="5">
        <v>107.47</v>
      </c>
      <c r="E209" s="5">
        <v>94.88</v>
      </c>
      <c r="F209" s="5">
        <v>125.26</v>
      </c>
      <c r="G209" s="5">
        <v>116.55</v>
      </c>
      <c r="H209" s="5">
        <v>80.569999999999993</v>
      </c>
      <c r="J209" s="2">
        <v>43862</v>
      </c>
      <c r="K209" s="43">
        <v>2.1715526601520052</v>
      </c>
      <c r="L209" s="44">
        <v>0.48620850864889764</v>
      </c>
      <c r="M209" s="44">
        <v>-0.23133543638275381</v>
      </c>
      <c r="N209" s="45">
        <v>-2.5214007782101127</v>
      </c>
      <c r="O209" s="45">
        <v>-2.9962546816479469</v>
      </c>
      <c r="P209" s="11">
        <v>-0.14000000000000057</v>
      </c>
      <c r="R209" s="2">
        <v>43862</v>
      </c>
      <c r="S209" s="63">
        <v>1.1586239847109399</v>
      </c>
      <c r="T209" s="64">
        <v>5.1051344743276275</v>
      </c>
      <c r="U209" s="64">
        <v>2.285467874083646</v>
      </c>
      <c r="V209" s="64">
        <v>2.1779916795823491</v>
      </c>
      <c r="W209" s="64">
        <v>-2.7858870631412156</v>
      </c>
      <c r="X209" s="65">
        <v>2.6499999999999915</v>
      </c>
      <c r="Z209" s="2">
        <v>43862</v>
      </c>
      <c r="AA209" s="63">
        <v>0.38746037337089612</v>
      </c>
      <c r="AB209" s="64">
        <v>4.8508557457212795</v>
      </c>
      <c r="AC209" s="64">
        <v>2.4040534713238353</v>
      </c>
      <c r="AD209" s="64">
        <v>2.6565040395512209</v>
      </c>
      <c r="AE209" s="64">
        <v>-1.2845108015681093</v>
      </c>
      <c r="AF209" s="65">
        <v>2.7199999999999847</v>
      </c>
      <c r="AH209" s="2">
        <v>43862</v>
      </c>
      <c r="AI209" s="63">
        <v>-4.3579767002378436</v>
      </c>
      <c r="AJ209" s="64">
        <v>2.6787107684255127</v>
      </c>
      <c r="AK209" s="64">
        <v>0.54254801341803305</v>
      </c>
      <c r="AL209" s="64">
        <v>2.0164492574557884</v>
      </c>
      <c r="AM209" s="64">
        <v>-0.57199615196276654</v>
      </c>
      <c r="AN209" s="65">
        <v>-0.11912499999998261</v>
      </c>
    </row>
    <row r="210" spans="1:40" ht="12.75" customHeight="1" x14ac:dyDescent="0.3">
      <c r="A210" s="2">
        <v>43891</v>
      </c>
      <c r="B210" s="31" t="str">
        <f>MONTH(Serie_Encadeada[[#This Row],[Período]])&amp;YEAR(Serie_Encadeada[[#This Row],[Período]])</f>
        <v>32020</v>
      </c>
      <c r="C210" s="5">
        <v>90.57</v>
      </c>
      <c r="D210" s="5">
        <v>107.67</v>
      </c>
      <c r="E210" s="5">
        <v>95.91</v>
      </c>
      <c r="F210" s="5">
        <v>126.12</v>
      </c>
      <c r="G210" s="5">
        <v>117.14</v>
      </c>
      <c r="H210" s="5">
        <v>78.040000000000006</v>
      </c>
      <c r="J210" s="2">
        <v>43891</v>
      </c>
      <c r="K210" s="43">
        <v>6.9429684732553971</v>
      </c>
      <c r="L210" s="44">
        <v>0.1860984460779779</v>
      </c>
      <c r="M210" s="44">
        <v>1.0855817875210805</v>
      </c>
      <c r="N210" s="45">
        <v>0.68657193038479913</v>
      </c>
      <c r="O210" s="45">
        <v>0.50622050622050918</v>
      </c>
      <c r="P210" s="11">
        <v>-2.5299999999999869</v>
      </c>
      <c r="R210" s="2">
        <v>43891</v>
      </c>
      <c r="S210" s="63">
        <v>-2.1922246220302388</v>
      </c>
      <c r="T210" s="64">
        <v>4.71698113207548</v>
      </c>
      <c r="U210" s="64">
        <v>3.664072632944229</v>
      </c>
      <c r="V210" s="64">
        <v>4.8814968814968855</v>
      </c>
      <c r="W210" s="64">
        <v>0.16246259085078898</v>
      </c>
      <c r="X210" s="65">
        <v>-0.84999999999999432</v>
      </c>
      <c r="Z210" s="2">
        <v>43891</v>
      </c>
      <c r="AA210" s="63">
        <v>-0.5329568625516844</v>
      </c>
      <c r="AB210" s="64">
        <v>4.8060653390602752</v>
      </c>
      <c r="AC210" s="64">
        <v>2.8233347719752429</v>
      </c>
      <c r="AD210" s="64">
        <v>3.3846582588388392</v>
      </c>
      <c r="AE210" s="64">
        <v>-0.81013651781460572</v>
      </c>
      <c r="AF210" s="65">
        <v>1.5299999999999869</v>
      </c>
      <c r="AH210" s="2">
        <v>43891</v>
      </c>
      <c r="AI210" s="63">
        <v>-3.9100695525921592</v>
      </c>
      <c r="AJ210" s="64">
        <v>3.0718131014130354</v>
      </c>
      <c r="AK210" s="64">
        <v>1.5576392220907291</v>
      </c>
      <c r="AL210" s="64">
        <v>2.5867323917310485</v>
      </c>
      <c r="AM210" s="64">
        <v>-0.38816366607740027</v>
      </c>
      <c r="AN210" s="65">
        <v>-0.11521666666665453</v>
      </c>
    </row>
    <row r="211" spans="1:40" ht="12.75" customHeight="1" x14ac:dyDescent="0.3">
      <c r="A211" s="2">
        <v>43922</v>
      </c>
      <c r="B211" s="31" t="str">
        <f>MONTH(Serie_Encadeada[[#This Row],[Período]])&amp;YEAR(Serie_Encadeada[[#This Row],[Período]])</f>
        <v>42020</v>
      </c>
      <c r="C211" s="5">
        <v>70.930000000000007</v>
      </c>
      <c r="D211" s="5">
        <v>103.55</v>
      </c>
      <c r="E211" s="5">
        <v>76.900000000000006</v>
      </c>
      <c r="F211" s="5">
        <v>120.29</v>
      </c>
      <c r="G211" s="5">
        <v>116.17</v>
      </c>
      <c r="H211" s="5">
        <v>70.38</v>
      </c>
      <c r="J211" s="2">
        <v>43922</v>
      </c>
      <c r="K211" s="43">
        <v>-21.684884619631212</v>
      </c>
      <c r="L211" s="44">
        <v>-3.8265069192904284</v>
      </c>
      <c r="M211" s="44">
        <v>-19.820665206964854</v>
      </c>
      <c r="N211" s="45">
        <v>-4.6225816682524563</v>
      </c>
      <c r="O211" s="45">
        <v>-0.82806897729212814</v>
      </c>
      <c r="P211" s="11">
        <v>-7.6600000000000108</v>
      </c>
      <c r="R211" s="2">
        <v>43922</v>
      </c>
      <c r="S211" s="63">
        <v>-20.348119034250409</v>
      </c>
      <c r="T211" s="64">
        <v>-0.36553484608376063</v>
      </c>
      <c r="U211" s="64">
        <v>-27.773081619235459</v>
      </c>
      <c r="V211" s="64">
        <v>4.5272853667014319</v>
      </c>
      <c r="W211" s="64">
        <v>4.9128510792016593</v>
      </c>
      <c r="X211" s="65">
        <v>4.2999999999999972</v>
      </c>
      <c r="Z211" s="2">
        <v>43922</v>
      </c>
      <c r="AA211" s="63">
        <v>-5.5949913822582369</v>
      </c>
      <c r="AB211" s="64">
        <v>3.499113312854305</v>
      </c>
      <c r="AC211" s="64">
        <v>-5.6487477568853937</v>
      </c>
      <c r="AD211" s="64">
        <v>3.6571705449249827</v>
      </c>
      <c r="AE211" s="64">
        <v>0.54550121935565699</v>
      </c>
      <c r="AF211" s="65">
        <v>2.2224999999999966</v>
      </c>
      <c r="AH211" s="2">
        <v>43922</v>
      </c>
      <c r="AI211" s="63">
        <v>-4.9518750237771574</v>
      </c>
      <c r="AJ211" s="64">
        <v>3.067074308238499</v>
      </c>
      <c r="AK211" s="64">
        <v>-1.4572019559906266</v>
      </c>
      <c r="AL211" s="64">
        <v>3.1920044508284082</v>
      </c>
      <c r="AM211" s="64">
        <v>0.21372708190392564</v>
      </c>
      <c r="AN211" s="65">
        <v>1.4382500000000107</v>
      </c>
    </row>
    <row r="212" spans="1:40" ht="12.75" customHeight="1" x14ac:dyDescent="0.3">
      <c r="A212" s="2">
        <v>43952</v>
      </c>
      <c r="B212" s="31" t="str">
        <f>MONTH(Serie_Encadeada[[#This Row],[Período]])&amp;YEAR(Serie_Encadeada[[#This Row],[Período]])</f>
        <v>52020</v>
      </c>
      <c r="C212" s="5">
        <v>83.34</v>
      </c>
      <c r="D212" s="5">
        <v>102.66</v>
      </c>
      <c r="E212" s="5">
        <v>81.95</v>
      </c>
      <c r="F212" s="5">
        <v>105.08</v>
      </c>
      <c r="G212" s="5">
        <v>102.36</v>
      </c>
      <c r="H212" s="5">
        <v>73.680000000000007</v>
      </c>
      <c r="J212" s="2">
        <v>43952</v>
      </c>
      <c r="K212" s="43">
        <v>17.496122938107987</v>
      </c>
      <c r="L212" s="44">
        <v>-0.85948816996620048</v>
      </c>
      <c r="M212" s="44">
        <v>6.5669700910273043</v>
      </c>
      <c r="N212" s="45">
        <v>-12.644442597057118</v>
      </c>
      <c r="O212" s="45">
        <v>-11.887750710166138</v>
      </c>
      <c r="P212" s="11">
        <v>3.3000000000000114</v>
      </c>
      <c r="R212" s="2">
        <v>43952</v>
      </c>
      <c r="S212" s="63">
        <v>-12.227488151658767</v>
      </c>
      <c r="T212" s="64">
        <v>-2.581134940216359</v>
      </c>
      <c r="U212" s="64">
        <v>-20.382784416593804</v>
      </c>
      <c r="V212" s="64">
        <v>-14.037958115183244</v>
      </c>
      <c r="W212" s="64">
        <v>-11.758620689655173</v>
      </c>
      <c r="X212" s="65">
        <v>-7.4199999999999875</v>
      </c>
      <c r="Z212" s="2">
        <v>43952</v>
      </c>
      <c r="AA212" s="63">
        <v>-7.0148525521877527</v>
      </c>
      <c r="AB212" s="64">
        <v>2.2588897777693564</v>
      </c>
      <c r="AC212" s="64">
        <v>-8.7600525192844341</v>
      </c>
      <c r="AD212" s="64">
        <v>8.0477767086733223E-2</v>
      </c>
      <c r="AE212" s="64">
        <v>-1.9007301271723909</v>
      </c>
      <c r="AF212" s="65">
        <v>0.29400000000001114</v>
      </c>
      <c r="AH212" s="2">
        <v>43952</v>
      </c>
      <c r="AI212" s="63">
        <v>-6.7749368408746902</v>
      </c>
      <c r="AJ212" s="64">
        <v>2.8408657531395463</v>
      </c>
      <c r="AK212" s="64">
        <v>-3.4040663704884193</v>
      </c>
      <c r="AL212" s="64">
        <v>1.9945409192496508</v>
      </c>
      <c r="AM212" s="64">
        <v>-0.77132700199399151</v>
      </c>
      <c r="AN212" s="65">
        <v>0.62461666666665394</v>
      </c>
    </row>
    <row r="213" spans="1:40" ht="12.75" customHeight="1" x14ac:dyDescent="0.3">
      <c r="A213" s="2">
        <v>43983</v>
      </c>
      <c r="B213" s="31" t="str">
        <f>MONTH(Serie_Encadeada[[#This Row],[Período]])&amp;YEAR(Serie_Encadeada[[#This Row],[Período]])</f>
        <v>62020</v>
      </c>
      <c r="C213" s="5">
        <v>91.9</v>
      </c>
      <c r="D213" s="5">
        <v>102.4</v>
      </c>
      <c r="E213" s="5">
        <v>89.08</v>
      </c>
      <c r="F213" s="5">
        <v>109.42</v>
      </c>
      <c r="G213" s="5">
        <v>106.85</v>
      </c>
      <c r="H213" s="5">
        <v>73.88</v>
      </c>
      <c r="J213" s="2">
        <v>43983</v>
      </c>
      <c r="K213" s="43">
        <v>10.271178305735543</v>
      </c>
      <c r="L213" s="44">
        <v>-0.25326319890901122</v>
      </c>
      <c r="M213" s="44">
        <v>8.7004270896888283</v>
      </c>
      <c r="N213" s="45">
        <v>4.1301865245527249</v>
      </c>
      <c r="O213" s="45">
        <v>4.3864790933958524</v>
      </c>
      <c r="P213" s="11">
        <v>0.19999999999998863</v>
      </c>
      <c r="R213" s="2">
        <v>43983</v>
      </c>
      <c r="S213" s="63">
        <v>-5.9076482031329949</v>
      </c>
      <c r="T213" s="64">
        <v>-3.0670200681559967</v>
      </c>
      <c r="U213" s="64">
        <v>-7.8133084963261901</v>
      </c>
      <c r="V213" s="64">
        <v>-7.0822010869565242</v>
      </c>
      <c r="W213" s="64">
        <v>-4.1360129194329804</v>
      </c>
      <c r="X213" s="65">
        <v>-4.3299999999999983</v>
      </c>
      <c r="Z213" s="2">
        <v>43983</v>
      </c>
      <c r="AA213" s="63">
        <v>-6.8150373094615837</v>
      </c>
      <c r="AB213" s="64">
        <v>1.3547336935307395</v>
      </c>
      <c r="AC213" s="64">
        <v>-8.6034208228465783</v>
      </c>
      <c r="AD213" s="64">
        <v>-1.08692688526446</v>
      </c>
      <c r="AE213" s="64">
        <v>-2.2592528636389861</v>
      </c>
      <c r="AF213" s="65">
        <v>-0.47666666666665947</v>
      </c>
      <c r="AH213" s="2">
        <v>43983</v>
      </c>
      <c r="AI213" s="63">
        <v>-6.3304599246103628</v>
      </c>
      <c r="AJ213" s="64">
        <v>2.468191294017311</v>
      </c>
      <c r="AK213" s="64">
        <v>-3.7558739480731798</v>
      </c>
      <c r="AL213" s="64">
        <v>1.1500491490054905</v>
      </c>
      <c r="AM213" s="64">
        <v>-1.2668357636678151</v>
      </c>
      <c r="AN213" s="65">
        <v>0.35142499999999188</v>
      </c>
    </row>
    <row r="214" spans="1:40" ht="12.75" customHeight="1" x14ac:dyDescent="0.3">
      <c r="A214" s="2">
        <v>44013</v>
      </c>
      <c r="B214" s="31" t="str">
        <f>MONTH(Serie_Encadeada[[#This Row],[Período]])&amp;YEAR(Serie_Encadeada[[#This Row],[Período]])</f>
        <v>72020</v>
      </c>
      <c r="C214" s="5">
        <v>98.42</v>
      </c>
      <c r="D214" s="5">
        <v>101.28</v>
      </c>
      <c r="E214" s="5">
        <v>98.93</v>
      </c>
      <c r="F214" s="5">
        <v>112.49</v>
      </c>
      <c r="G214" s="5">
        <v>111.07</v>
      </c>
      <c r="H214" s="5">
        <v>77.28</v>
      </c>
      <c r="J214" s="2">
        <v>44013</v>
      </c>
      <c r="K214" s="43">
        <v>7.0946681175190376</v>
      </c>
      <c r="L214" s="44">
        <v>-1.0937500000000044</v>
      </c>
      <c r="M214" s="44">
        <v>11.057476425684788</v>
      </c>
      <c r="N214" s="45">
        <v>2.8057027965636934</v>
      </c>
      <c r="O214" s="45">
        <v>3.9494618624239579</v>
      </c>
      <c r="P214" s="11">
        <v>3.4000000000000057</v>
      </c>
      <c r="R214" s="2">
        <v>44013</v>
      </c>
      <c r="S214" s="63">
        <v>3.5672945385667689</v>
      </c>
      <c r="T214" s="64">
        <v>-4.4798641893803639</v>
      </c>
      <c r="U214" s="64">
        <v>-2.6854219948849005</v>
      </c>
      <c r="V214" s="64">
        <v>-5.8897347946122363</v>
      </c>
      <c r="W214" s="64">
        <v>-1.4725450190721288</v>
      </c>
      <c r="X214" s="65">
        <v>-3.7399999999999949</v>
      </c>
      <c r="Z214" s="2">
        <v>44013</v>
      </c>
      <c r="AA214" s="63">
        <v>-5.2642961731641806</v>
      </c>
      <c r="AB214" s="64">
        <v>0.50530008311137198</v>
      </c>
      <c r="AC214" s="64">
        <v>-7.7260729441616833</v>
      </c>
      <c r="AD214" s="64">
        <v>-1.7686885141356201</v>
      </c>
      <c r="AE214" s="64">
        <v>-2.1494459233579057</v>
      </c>
      <c r="AF214" s="65">
        <v>-0.94285714285715017</v>
      </c>
      <c r="AH214" s="2">
        <v>44013</v>
      </c>
      <c r="AI214" s="63">
        <v>-5.2141848857449906</v>
      </c>
      <c r="AJ214" s="64">
        <v>1.9323975759554592</v>
      </c>
      <c r="AK214" s="64">
        <v>-3.9478551407731777</v>
      </c>
      <c r="AL214" s="64">
        <v>0.5908217261585047</v>
      </c>
      <c r="AM214" s="64">
        <v>-1.3277632724108193</v>
      </c>
      <c r="AN214" s="65">
        <v>-9.9525000000014074E-2</v>
      </c>
    </row>
    <row r="215" spans="1:40" x14ac:dyDescent="0.3">
      <c r="A215" s="2">
        <v>44044</v>
      </c>
      <c r="B215" s="31" t="str">
        <f>MONTH(Serie_Encadeada[[#This Row],[Período]])&amp;YEAR(Serie_Encadeada[[#This Row],[Período]])</f>
        <v>82020</v>
      </c>
      <c r="C215" s="5">
        <v>107.21</v>
      </c>
      <c r="D215" s="5">
        <v>102.45</v>
      </c>
      <c r="E215" s="5">
        <v>98.33</v>
      </c>
      <c r="F215" s="5">
        <v>114.99</v>
      </c>
      <c r="G215" s="5">
        <v>112.24</v>
      </c>
      <c r="H215" s="5">
        <v>81.44</v>
      </c>
      <c r="J215" s="2">
        <v>44044</v>
      </c>
      <c r="K215" s="43">
        <v>8.9311115626905018</v>
      </c>
      <c r="L215" s="44">
        <v>1.1552132701421818</v>
      </c>
      <c r="M215" s="44">
        <v>-0.60648943697564794</v>
      </c>
      <c r="N215" s="45">
        <v>2.2224197706462796</v>
      </c>
      <c r="O215" s="45">
        <v>1.0533897542090589</v>
      </c>
      <c r="P215" s="11">
        <v>4.1599999999999966</v>
      </c>
      <c r="R215" s="2">
        <v>44044</v>
      </c>
      <c r="S215" s="63">
        <v>6.570576540755467</v>
      </c>
      <c r="T215" s="64">
        <v>-4.4042175982084526</v>
      </c>
      <c r="U215" s="64">
        <v>-4.3110159595173281</v>
      </c>
      <c r="V215" s="64">
        <v>-1.9609514877653775</v>
      </c>
      <c r="W215" s="64">
        <v>2.549109182275004</v>
      </c>
      <c r="X215" s="65">
        <v>0.20999999999999375</v>
      </c>
      <c r="Z215" s="2">
        <v>44044</v>
      </c>
      <c r="AA215" s="63">
        <v>-3.6484783801815648</v>
      </c>
      <c r="AB215" s="64">
        <v>-0.12446887673629835</v>
      </c>
      <c r="AC215" s="64">
        <v>-7.2810054661441317</v>
      </c>
      <c r="AD215" s="64">
        <v>-1.7921947232028317</v>
      </c>
      <c r="AE215" s="64">
        <v>-1.5887035219714494</v>
      </c>
      <c r="AF215" s="65">
        <v>-0.79874999999999829</v>
      </c>
      <c r="AH215" s="2">
        <v>44044</v>
      </c>
      <c r="AI215" s="63">
        <v>-3.8048836870025728</v>
      </c>
      <c r="AJ215" s="64">
        <v>1.239317307131683</v>
      </c>
      <c r="AK215" s="64">
        <v>-4.3489531371776531</v>
      </c>
      <c r="AL215" s="64">
        <v>0.2808877063729463</v>
      </c>
      <c r="AM215" s="64">
        <v>-1.0066787743169023</v>
      </c>
      <c r="AN215" s="65">
        <v>-0.13609166666668671</v>
      </c>
    </row>
    <row r="216" spans="1:40" x14ac:dyDescent="0.3">
      <c r="A216" s="2">
        <v>44075</v>
      </c>
      <c r="B216" s="31" t="str">
        <f>MONTH(Serie_Encadeada[[#This Row],[Período]])&amp;YEAR(Serie_Encadeada[[#This Row],[Período]])</f>
        <v>92020</v>
      </c>
      <c r="C216" s="5">
        <v>106.42</v>
      </c>
      <c r="D216" s="5">
        <v>103.69</v>
      </c>
      <c r="E216" s="5">
        <v>99.54</v>
      </c>
      <c r="F216" s="5">
        <v>115.45</v>
      </c>
      <c r="G216" s="5">
        <v>111.34</v>
      </c>
      <c r="H216" s="5">
        <v>83.3</v>
      </c>
      <c r="J216" s="2">
        <v>44075</v>
      </c>
      <c r="K216" s="43">
        <v>-0.73687156048875302</v>
      </c>
      <c r="L216" s="44">
        <v>1.2103465104929183</v>
      </c>
      <c r="M216" s="44">
        <v>1.2305501881419789</v>
      </c>
      <c r="N216" s="45">
        <v>0.40003478563354028</v>
      </c>
      <c r="O216" s="45">
        <v>-0.80185317177476079</v>
      </c>
      <c r="P216" s="11">
        <v>1.8599999999999994</v>
      </c>
      <c r="R216" s="2">
        <v>44075</v>
      </c>
      <c r="S216" s="63">
        <v>6.9010547463586187</v>
      </c>
      <c r="T216" s="64">
        <v>-3.1115679312278064</v>
      </c>
      <c r="U216" s="64">
        <v>1.5403447924104918</v>
      </c>
      <c r="V216" s="64">
        <v>-0.96079608818734696</v>
      </c>
      <c r="W216" s="64">
        <v>2.2218141755416836</v>
      </c>
      <c r="X216" s="65">
        <v>2.5499999999999972</v>
      </c>
      <c r="Z216" s="2">
        <v>44075</v>
      </c>
      <c r="AA216" s="63">
        <v>-2.3928266373595246</v>
      </c>
      <c r="AB216" s="64">
        <v>-0.4636548359828368</v>
      </c>
      <c r="AC216" s="64">
        <v>-6.3055543022153895</v>
      </c>
      <c r="AD216" s="64">
        <v>-1.7021167040132348</v>
      </c>
      <c r="AE216" s="64">
        <v>-1.1841874427399273</v>
      </c>
      <c r="AF216" s="65">
        <v>-0.42666666666667652</v>
      </c>
      <c r="AH216" s="2">
        <v>44075</v>
      </c>
      <c r="AI216" s="63">
        <v>-2.9105024259341112</v>
      </c>
      <c r="AJ216" s="64">
        <v>0.66531083608416297</v>
      </c>
      <c r="AK216" s="64">
        <v>-4.3765855651847883</v>
      </c>
      <c r="AL216" s="64">
        <v>-0.20378738107677971</v>
      </c>
      <c r="AM216" s="64">
        <v>-0.97013606189079815</v>
      </c>
      <c r="AN216" s="65">
        <v>5.579166666665003E-2</v>
      </c>
    </row>
    <row r="217" spans="1:40" x14ac:dyDescent="0.3">
      <c r="A217" s="2">
        <v>44105</v>
      </c>
      <c r="B217" s="31" t="str">
        <f>MONTH(Serie_Encadeada[[#This Row],[Período]])&amp;YEAR(Serie_Encadeada[[#This Row],[Período]])</f>
        <v>102020</v>
      </c>
      <c r="C217" s="5">
        <v>103.44</v>
      </c>
      <c r="D217" s="5">
        <v>103.92</v>
      </c>
      <c r="E217" s="5">
        <v>99.83</v>
      </c>
      <c r="F217" s="5">
        <v>113.07</v>
      </c>
      <c r="G217" s="5">
        <v>108.8</v>
      </c>
      <c r="H217" s="5">
        <v>84.33</v>
      </c>
      <c r="J217" s="2">
        <v>44105</v>
      </c>
      <c r="K217" s="43">
        <v>-2.8002255215185152</v>
      </c>
      <c r="L217" s="44">
        <v>0.22181502555695246</v>
      </c>
      <c r="M217" s="44">
        <v>0.29134016475787827</v>
      </c>
      <c r="N217" s="45">
        <v>-2.0614984841922994</v>
      </c>
      <c r="O217" s="45">
        <v>-2.2813005209268962</v>
      </c>
      <c r="P217" s="11">
        <v>1.0300000000000011</v>
      </c>
      <c r="R217" s="2">
        <v>44105</v>
      </c>
      <c r="S217" s="63">
        <v>2.2033395909495148</v>
      </c>
      <c r="T217" s="64">
        <v>-3.1680954155795673</v>
      </c>
      <c r="U217" s="64">
        <v>-2.0794507111329126</v>
      </c>
      <c r="V217" s="64">
        <v>-4.9911772119990019</v>
      </c>
      <c r="W217" s="64">
        <v>-1.8847506538010672</v>
      </c>
      <c r="X217" s="65">
        <v>2.8100000000000023</v>
      </c>
      <c r="Z217" s="2">
        <v>44105</v>
      </c>
      <c r="AA217" s="63">
        <v>-1.8966861107781037</v>
      </c>
      <c r="AB217" s="64">
        <v>-0.74012447396426528</v>
      </c>
      <c r="AC217" s="64">
        <v>-5.86967738019362</v>
      </c>
      <c r="AD217" s="64">
        <v>-2.029695127712388</v>
      </c>
      <c r="AE217" s="64">
        <v>-1.2525177894468544</v>
      </c>
      <c r="AF217" s="65">
        <v>-0.10299999999999443</v>
      </c>
      <c r="AH217" s="2">
        <v>44105</v>
      </c>
      <c r="AI217" s="63">
        <v>-2.3635917343458335</v>
      </c>
      <c r="AJ217" s="64">
        <v>3.7862270283475191E-2</v>
      </c>
      <c r="AK217" s="64">
        <v>-4.7145933799194424</v>
      </c>
      <c r="AL217" s="64">
        <v>-0.84870159615699547</v>
      </c>
      <c r="AM217" s="64">
        <v>-1.0366244618958278</v>
      </c>
      <c r="AN217" s="65">
        <v>0.23464166666667552</v>
      </c>
    </row>
    <row r="218" spans="1:40" x14ac:dyDescent="0.3">
      <c r="A218" s="2">
        <v>44136</v>
      </c>
      <c r="B218" s="31" t="str">
        <f>MONTH(Serie_Encadeada[[#This Row],[Período]])&amp;YEAR(Serie_Encadeada[[#This Row],[Período]])</f>
        <v>112020</v>
      </c>
      <c r="C218" s="5">
        <v>100.2</v>
      </c>
      <c r="D218" s="5">
        <v>103.7</v>
      </c>
      <c r="E218" s="5">
        <v>97.09</v>
      </c>
      <c r="F218" s="5">
        <v>133.41999999999999</v>
      </c>
      <c r="G218" s="5">
        <v>128.65</v>
      </c>
      <c r="H218" s="5">
        <v>81.260000000000005</v>
      </c>
      <c r="J218" s="2">
        <v>44136</v>
      </c>
      <c r="K218" s="43">
        <v>-3.1322505800463989</v>
      </c>
      <c r="L218" s="44">
        <v>-0.21170130869899814</v>
      </c>
      <c r="M218" s="44">
        <v>-2.7446659320845388</v>
      </c>
      <c r="N218" s="45">
        <v>17.997700539488807</v>
      </c>
      <c r="O218" s="45">
        <v>18.244485294117656</v>
      </c>
      <c r="P218" s="11">
        <v>-3.0699999999999932</v>
      </c>
      <c r="R218" s="2">
        <v>44136</v>
      </c>
      <c r="S218" s="63">
        <v>8.2073434125270079</v>
      </c>
      <c r="T218" s="64">
        <v>-4.291647438855553</v>
      </c>
      <c r="U218" s="64">
        <v>-2.4319163903125331</v>
      </c>
      <c r="V218" s="64">
        <v>-4.8359486447931541</v>
      </c>
      <c r="W218" s="64">
        <v>-0.57191436741632329</v>
      </c>
      <c r="X218" s="65">
        <v>-0.67999999999999261</v>
      </c>
      <c r="Z218" s="2">
        <v>44136</v>
      </c>
      <c r="AA218" s="63">
        <v>-0.98847478317658699</v>
      </c>
      <c r="AB218" s="64">
        <v>-1.0723821468865953</v>
      </c>
      <c r="AC218" s="64">
        <v>-5.5552491773745887</v>
      </c>
      <c r="AD218" s="64">
        <v>-2.3243770818770111</v>
      </c>
      <c r="AE218" s="64">
        <v>-1.1829740187949156</v>
      </c>
      <c r="AF218" s="65">
        <v>-0.15545454545453197</v>
      </c>
      <c r="AH218" s="2">
        <v>44136</v>
      </c>
      <c r="AI218" s="63">
        <v>-1.3192943290772163</v>
      </c>
      <c r="AJ218" s="64">
        <v>-0.68531296117113882</v>
      </c>
      <c r="AK218" s="64">
        <v>-4.9529786104057534</v>
      </c>
      <c r="AL218" s="64">
        <v>-1.8086976565735211</v>
      </c>
      <c r="AM218" s="64">
        <v>-1.2210977807173451</v>
      </c>
      <c r="AN218" s="65">
        <v>3.6349999999998772E-2</v>
      </c>
    </row>
    <row r="219" spans="1:40" x14ac:dyDescent="0.3">
      <c r="A219" s="2">
        <v>44166</v>
      </c>
      <c r="B219" s="31" t="str">
        <f>MONTH(Serie_Encadeada[[#This Row],[Período]])&amp;YEAR(Serie_Encadeada[[#This Row],[Período]])</f>
        <v>122020</v>
      </c>
      <c r="C219" s="5">
        <v>101.78</v>
      </c>
      <c r="D219" s="5">
        <v>103.81</v>
      </c>
      <c r="E219" s="5">
        <v>96.36</v>
      </c>
      <c r="F219" s="5">
        <v>168.72</v>
      </c>
      <c r="G219" s="5">
        <v>162.53</v>
      </c>
      <c r="H219" s="5">
        <v>81.19</v>
      </c>
      <c r="J219" s="2">
        <v>44166</v>
      </c>
      <c r="K219" s="43">
        <v>1.5768463073852277</v>
      </c>
      <c r="L219" s="44">
        <v>0.10607521697203416</v>
      </c>
      <c r="M219" s="44">
        <v>-0.75187969924812437</v>
      </c>
      <c r="N219" s="45">
        <v>26.457802428421537</v>
      </c>
      <c r="O219" s="45">
        <v>26.335017489312083</v>
      </c>
      <c r="P219" s="11">
        <v>-7.000000000000739E-2</v>
      </c>
      <c r="R219" s="2">
        <v>44166</v>
      </c>
      <c r="S219" s="63">
        <v>14.8628822931949</v>
      </c>
      <c r="T219" s="64">
        <v>-2.9903747313335227</v>
      </c>
      <c r="U219" s="64">
        <v>5.6926620598881188</v>
      </c>
      <c r="V219" s="64">
        <v>-6.2822862856190644</v>
      </c>
      <c r="W219" s="64">
        <v>-3.3939610080836946</v>
      </c>
      <c r="X219" s="65">
        <v>7.9999999999998295E-2</v>
      </c>
      <c r="Z219" s="2">
        <v>44166</v>
      </c>
      <c r="AA219" s="63">
        <v>0.26696384136192414</v>
      </c>
      <c r="AB219" s="64">
        <v>-1.2346088853362454</v>
      </c>
      <c r="AC219" s="64">
        <v>-4.6855785947504751</v>
      </c>
      <c r="AD219" s="64">
        <v>-2.7946545078969898</v>
      </c>
      <c r="AE219" s="64">
        <v>-1.4422741784823045</v>
      </c>
      <c r="AF219" s="65">
        <v>-0.13583333333333769</v>
      </c>
      <c r="AH219" s="2">
        <v>44166</v>
      </c>
      <c r="AI219" s="63">
        <v>0.26696384136192414</v>
      </c>
      <c r="AJ219" s="64">
        <v>-1.2346088853362454</v>
      </c>
      <c r="AK219" s="64">
        <v>-4.6855785947504751</v>
      </c>
      <c r="AL219" s="64">
        <v>-2.7946545078969898</v>
      </c>
      <c r="AM219" s="64">
        <v>-1.4422741784823045</v>
      </c>
      <c r="AN219" s="65">
        <v>-0.13583333333333769</v>
      </c>
    </row>
    <row r="220" spans="1:40" x14ac:dyDescent="0.3">
      <c r="A220" s="2">
        <v>44197</v>
      </c>
      <c r="B220" s="31" t="str">
        <f>MONTH(Serie_Encadeada[[#This Row],[Período]])&amp;YEAR(Serie_Encadeada[[#This Row],[Período]])</f>
        <v>12021</v>
      </c>
      <c r="C220" s="5">
        <v>93.15</v>
      </c>
      <c r="D220" s="5">
        <v>105.17</v>
      </c>
      <c r="E220" s="5">
        <v>97.04</v>
      </c>
      <c r="F220" s="5">
        <v>120.75</v>
      </c>
      <c r="G220" s="5">
        <v>114.82</v>
      </c>
      <c r="H220" s="5">
        <v>80.34</v>
      </c>
      <c r="J220" s="2">
        <v>44197</v>
      </c>
      <c r="K220" s="43">
        <v>-8.4790725093338519</v>
      </c>
      <c r="L220" s="44">
        <v>1.3100857335516805</v>
      </c>
      <c r="M220" s="44">
        <v>0.70568700705687715</v>
      </c>
      <c r="N220" s="45">
        <v>-28.431721194879088</v>
      </c>
      <c r="O220" s="45">
        <v>-29.354580692795182</v>
      </c>
      <c r="P220" s="11">
        <v>-0.84999999999999432</v>
      </c>
      <c r="R220" s="2">
        <v>44197</v>
      </c>
      <c r="S220" s="63">
        <v>12.377850162866455</v>
      </c>
      <c r="T220" s="64">
        <v>-1.6643291257597017</v>
      </c>
      <c r="U220" s="64">
        <v>2.0399579390115794</v>
      </c>
      <c r="V220" s="64">
        <v>-6.0311284046692606</v>
      </c>
      <c r="W220" s="64">
        <v>-4.4361215147732107</v>
      </c>
      <c r="X220" s="65">
        <v>-0.36999999999999034</v>
      </c>
      <c r="Z220" s="2">
        <v>44197</v>
      </c>
      <c r="AA220" s="63">
        <v>12.377850162866455</v>
      </c>
      <c r="AB220" s="64">
        <v>-1.6643291257597017</v>
      </c>
      <c r="AC220" s="64">
        <v>2.0399579390115794</v>
      </c>
      <c r="AD220" s="64">
        <v>-6.0311284046692606</v>
      </c>
      <c r="AE220" s="64">
        <v>-4.4361215147732107</v>
      </c>
      <c r="AF220" s="65">
        <v>-0.36999999999999034</v>
      </c>
      <c r="AH220" s="2">
        <v>44197</v>
      </c>
      <c r="AI220" s="63">
        <v>1.2132537014519649</v>
      </c>
      <c r="AJ220" s="64">
        <v>-1.7403278871323697</v>
      </c>
      <c r="AK220" s="64">
        <v>-4.7101541274153895</v>
      </c>
      <c r="AL220" s="64">
        <v>-3.5541950561205873</v>
      </c>
      <c r="AM220" s="64">
        <v>-1.831614162252577</v>
      </c>
      <c r="AN220" s="65">
        <v>-0.39916666666667311</v>
      </c>
    </row>
    <row r="221" spans="1:40" x14ac:dyDescent="0.3">
      <c r="A221" s="2">
        <v>44228</v>
      </c>
      <c r="B221" s="31" t="str">
        <f>MONTH(Serie_Encadeada[[#This Row],[Período]])&amp;YEAR(Serie_Encadeada[[#This Row],[Período]])</f>
        <v>22021</v>
      </c>
      <c r="C221" s="5">
        <v>91.72</v>
      </c>
      <c r="D221" s="5">
        <v>107.07</v>
      </c>
      <c r="E221" s="5">
        <v>96.74</v>
      </c>
      <c r="F221" s="5">
        <v>123.12</v>
      </c>
      <c r="G221" s="5">
        <v>114.99</v>
      </c>
      <c r="H221" s="5">
        <v>82.61</v>
      </c>
      <c r="J221" s="2">
        <v>44228</v>
      </c>
      <c r="K221" s="43">
        <v>-1.5351583467525569</v>
      </c>
      <c r="L221" s="44">
        <v>1.8065988399733683</v>
      </c>
      <c r="M221" s="44">
        <v>-0.30915086562243543</v>
      </c>
      <c r="N221" s="45">
        <v>1.9627329192546621</v>
      </c>
      <c r="O221" s="45">
        <v>0.14805782964640454</v>
      </c>
      <c r="P221" s="11">
        <v>2.269999999999996</v>
      </c>
      <c r="R221" s="2">
        <v>44228</v>
      </c>
      <c r="S221" s="63">
        <v>8.3008619671744022</v>
      </c>
      <c r="T221" s="64">
        <v>-0.37219689215595581</v>
      </c>
      <c r="U221" s="64">
        <v>1.9603709949409776</v>
      </c>
      <c r="V221" s="64">
        <v>-1.7084464314226413</v>
      </c>
      <c r="W221" s="64">
        <v>-1.3384813384813405</v>
      </c>
      <c r="X221" s="65">
        <v>2.0400000000000063</v>
      </c>
      <c r="Z221" s="2">
        <v>44228</v>
      </c>
      <c r="AA221" s="63">
        <v>10.317460317460331</v>
      </c>
      <c r="AB221" s="64">
        <v>-1.0166962037123433</v>
      </c>
      <c r="AC221" s="64">
        <v>2.0002105484787935</v>
      </c>
      <c r="AD221" s="64">
        <v>-3.8973833543505623</v>
      </c>
      <c r="AE221" s="64">
        <v>-2.9108576256865173</v>
      </c>
      <c r="AF221" s="65">
        <v>0.83500000000000796</v>
      </c>
      <c r="AH221" s="2">
        <v>44228</v>
      </c>
      <c r="AI221" s="63">
        <v>1.7535396846665869</v>
      </c>
      <c r="AJ221" s="64">
        <v>-2.1739565186737067</v>
      </c>
      <c r="AK221" s="64">
        <v>-4.7236843216938071</v>
      </c>
      <c r="AL221" s="64">
        <v>-3.8640485766106742</v>
      </c>
      <c r="AM221" s="64">
        <v>-1.7115392676009269</v>
      </c>
      <c r="AN221" s="65">
        <v>-0.45000000000000284</v>
      </c>
    </row>
    <row r="222" spans="1:40" x14ac:dyDescent="0.3">
      <c r="A222" s="2">
        <v>44256</v>
      </c>
      <c r="B222" s="31" t="str">
        <f>MONTH(Serie_Encadeada[[#This Row],[Período]])&amp;YEAR(Serie_Encadeada[[#This Row],[Período]])</f>
        <v>32021</v>
      </c>
      <c r="C222" s="5">
        <v>105.25</v>
      </c>
      <c r="D222" s="5">
        <v>108.19</v>
      </c>
      <c r="E222" s="5">
        <v>101.53</v>
      </c>
      <c r="F222" s="5">
        <v>119</v>
      </c>
      <c r="G222" s="5">
        <v>110</v>
      </c>
      <c r="H222" s="5">
        <v>82.35</v>
      </c>
      <c r="J222" s="2">
        <v>44256</v>
      </c>
      <c r="K222" s="43">
        <v>14.751417357174009</v>
      </c>
      <c r="L222" s="44">
        <v>1.0460446436910475</v>
      </c>
      <c r="M222" s="44">
        <v>4.9514161670456964</v>
      </c>
      <c r="N222" s="45">
        <v>-3.3463287849252796</v>
      </c>
      <c r="O222" s="45">
        <v>-4.3395077832854989</v>
      </c>
      <c r="P222" s="11">
        <v>-0.26000000000000512</v>
      </c>
      <c r="R222" s="2">
        <v>44256</v>
      </c>
      <c r="S222" s="63">
        <v>16.208457546649008</v>
      </c>
      <c r="T222" s="64">
        <v>0.48295718398810811</v>
      </c>
      <c r="U222" s="64">
        <v>5.8596600980085549</v>
      </c>
      <c r="V222" s="64">
        <v>-5.6454170631144978</v>
      </c>
      <c r="W222" s="64">
        <v>-6.0952706163564967</v>
      </c>
      <c r="X222" s="65">
        <v>4.3099999999999881</v>
      </c>
      <c r="Z222" s="2">
        <v>44256</v>
      </c>
      <c r="AA222" s="63">
        <v>12.384272709664936</v>
      </c>
      <c r="AB222" s="64">
        <v>-0.51538389891025016</v>
      </c>
      <c r="AC222" s="64">
        <v>3.2949735912413924</v>
      </c>
      <c r="AD222" s="64">
        <v>-4.4777298094134963</v>
      </c>
      <c r="AE222" s="64">
        <v>-3.9650689577209963</v>
      </c>
      <c r="AF222" s="65">
        <v>1.9933333333333394</v>
      </c>
      <c r="AH222" s="2">
        <v>44256</v>
      </c>
      <c r="AI222" s="63">
        <v>3.2521343809847609</v>
      </c>
      <c r="AJ222" s="64">
        <v>-2.5040160088766652</v>
      </c>
      <c r="AK222" s="64">
        <v>-4.5223251895535013</v>
      </c>
      <c r="AL222" s="64">
        <v>-4.6995594367598903</v>
      </c>
      <c r="AM222" s="64">
        <v>-2.2233087696015192</v>
      </c>
      <c r="AN222" s="65">
        <v>-1.9999999999996021E-2</v>
      </c>
    </row>
    <row r="223" spans="1:40" x14ac:dyDescent="0.3">
      <c r="A223" s="2">
        <v>44287</v>
      </c>
      <c r="B223" s="31" t="str">
        <f>MONTH(Serie_Encadeada[[#This Row],[Período]])&amp;YEAR(Serie_Encadeada[[#This Row],[Período]])</f>
        <v>42021</v>
      </c>
      <c r="C223" s="5">
        <v>96.31</v>
      </c>
      <c r="D223" s="5">
        <v>109.33</v>
      </c>
      <c r="E223" s="5">
        <v>99.9</v>
      </c>
      <c r="F223" s="5">
        <v>122.03</v>
      </c>
      <c r="G223" s="5">
        <v>111.62</v>
      </c>
      <c r="H223" s="5">
        <v>83.43</v>
      </c>
      <c r="J223" s="2">
        <v>44287</v>
      </c>
      <c r="K223" s="43">
        <v>-8.4940617577197131</v>
      </c>
      <c r="L223" s="44">
        <v>1.053701820870691</v>
      </c>
      <c r="M223" s="44">
        <v>-1.6054368167044177</v>
      </c>
      <c r="N223" s="45">
        <v>2.5462184873949592</v>
      </c>
      <c r="O223" s="45">
        <v>1.4727272727272769</v>
      </c>
      <c r="P223" s="11">
        <v>1.0800000000000125</v>
      </c>
      <c r="R223" s="2">
        <v>44287</v>
      </c>
      <c r="S223" s="63">
        <v>35.781756661497241</v>
      </c>
      <c r="T223" s="64">
        <v>5.5818445195557711</v>
      </c>
      <c r="U223" s="64">
        <v>29.908972691807541</v>
      </c>
      <c r="V223" s="64">
        <v>1.4465042813201388</v>
      </c>
      <c r="W223" s="64">
        <v>-3.9166738400619758</v>
      </c>
      <c r="X223" s="65">
        <v>13.050000000000011</v>
      </c>
      <c r="Z223" s="2">
        <v>44287</v>
      </c>
      <c r="AA223" s="63">
        <v>17.427373283092265</v>
      </c>
      <c r="AB223" s="64">
        <v>0.96795413964851684</v>
      </c>
      <c r="AC223" s="64">
        <v>8.9362992364729124</v>
      </c>
      <c r="AD223" s="64">
        <v>-3.0529619929224139</v>
      </c>
      <c r="AE223" s="64">
        <v>-3.9531073806940245</v>
      </c>
      <c r="AF223" s="65">
        <v>4.7575000000000074</v>
      </c>
      <c r="AH223" s="2">
        <v>44287</v>
      </c>
      <c r="AI223" s="63">
        <v>7.2628036022923608</v>
      </c>
      <c r="AJ223" s="64">
        <v>-2.0233517771733935</v>
      </c>
      <c r="AK223" s="64">
        <v>-9.5902127990452973E-2</v>
      </c>
      <c r="AL223" s="64">
        <v>-4.9099686847599164</v>
      </c>
      <c r="AM223" s="64">
        <v>-2.9100473874287736</v>
      </c>
      <c r="AN223" s="65">
        <v>0.70916666666666117</v>
      </c>
    </row>
    <row r="224" spans="1:40" x14ac:dyDescent="0.3">
      <c r="A224" s="2">
        <v>44317</v>
      </c>
      <c r="B224" s="31" t="str">
        <f>MONTH(Serie_Encadeada[[#This Row],[Período]])&amp;YEAR(Serie_Encadeada[[#This Row],[Período]])</f>
        <v>52021</v>
      </c>
      <c r="C224" s="5">
        <v>106.68</v>
      </c>
      <c r="D224" s="5">
        <v>109.79</v>
      </c>
      <c r="E224" s="5">
        <v>102.37</v>
      </c>
      <c r="F224" s="5">
        <v>114.68</v>
      </c>
      <c r="G224" s="5">
        <v>104.45</v>
      </c>
      <c r="H224" s="5">
        <v>83.78</v>
      </c>
      <c r="J224" s="2">
        <v>44317</v>
      </c>
      <c r="K224" s="43">
        <v>10.767313882255221</v>
      </c>
      <c r="L224" s="44">
        <v>0.42074453489436381</v>
      </c>
      <c r="M224" s="44">
        <v>2.4724724724724711</v>
      </c>
      <c r="N224" s="45">
        <v>-6.0231090715397801</v>
      </c>
      <c r="O224" s="45">
        <v>-6.4235800035835888</v>
      </c>
      <c r="P224" s="11">
        <v>0.34999999999999432</v>
      </c>
      <c r="R224" s="2">
        <v>44317</v>
      </c>
      <c r="S224" s="63">
        <v>28.005759539236863</v>
      </c>
      <c r="T224" s="64">
        <v>6.9452561854665982</v>
      </c>
      <c r="U224" s="64">
        <v>24.917632702867603</v>
      </c>
      <c r="V224" s="64">
        <v>9.1358964598401293</v>
      </c>
      <c r="W224" s="64">
        <v>2.0418132082844895</v>
      </c>
      <c r="X224" s="65">
        <v>10.099999999999994</v>
      </c>
      <c r="Z224" s="2">
        <v>44317</v>
      </c>
      <c r="AA224" s="63">
        <v>19.565006546724227</v>
      </c>
      <c r="AB224" s="64">
        <v>2.1294718909710175</v>
      </c>
      <c r="AC224" s="64">
        <v>11.881099069119058</v>
      </c>
      <c r="AD224" s="64">
        <v>-0.93680297397770718</v>
      </c>
      <c r="AE224" s="64">
        <v>-2.8810035466568844</v>
      </c>
      <c r="AF224" s="65">
        <v>5.8259999999999934</v>
      </c>
      <c r="AH224" s="2">
        <v>44317</v>
      </c>
      <c r="AI224" s="63">
        <v>10.553558458752054</v>
      </c>
      <c r="AJ224" s="64">
        <v>-1.256226308699617</v>
      </c>
      <c r="AK224" s="64">
        <v>3.5452505609573439</v>
      </c>
      <c r="AL224" s="64">
        <v>-3.1999683302103406</v>
      </c>
      <c r="AM224" s="64">
        <v>-1.8328708419684672</v>
      </c>
      <c r="AN224" s="65">
        <v>2.1691666666666833</v>
      </c>
    </row>
    <row r="225" spans="1:40" x14ac:dyDescent="0.3">
      <c r="A225" s="2">
        <v>44348</v>
      </c>
      <c r="B225" s="31" t="str">
        <f>MONTH(Serie_Encadeada[[#This Row],[Período]])&amp;YEAR(Serie_Encadeada[[#This Row],[Período]])</f>
        <v>62021</v>
      </c>
      <c r="C225" s="5">
        <v>111.52</v>
      </c>
      <c r="D225" s="5">
        <v>110.08</v>
      </c>
      <c r="E225" s="5">
        <v>102.66</v>
      </c>
      <c r="F225" s="5">
        <v>114.36</v>
      </c>
      <c r="G225" s="5">
        <v>103.89</v>
      </c>
      <c r="H225" s="5">
        <v>83.65</v>
      </c>
      <c r="J225" s="2">
        <v>44348</v>
      </c>
      <c r="K225" s="43">
        <v>4.5369328833895661</v>
      </c>
      <c r="L225" s="44">
        <v>0.26414063211585026</v>
      </c>
      <c r="M225" s="44">
        <v>0.2832861189801622</v>
      </c>
      <c r="N225" s="45">
        <v>-0.27903732124172248</v>
      </c>
      <c r="O225" s="45">
        <v>-0.53614169459071548</v>
      </c>
      <c r="P225" s="11">
        <v>-0.12999999999999545</v>
      </c>
      <c r="R225" s="2">
        <v>44348</v>
      </c>
      <c r="S225" s="63">
        <v>21.349292709466798</v>
      </c>
      <c r="T225" s="64">
        <v>7.499999999999992</v>
      </c>
      <c r="U225" s="64">
        <v>15.244723843735967</v>
      </c>
      <c r="V225" s="64">
        <v>4.5147139462621073</v>
      </c>
      <c r="W225" s="64">
        <v>-2.7702386523163254</v>
      </c>
      <c r="X225" s="65">
        <v>9.7700000000000102</v>
      </c>
      <c r="Z225" s="2">
        <v>44348</v>
      </c>
      <c r="AA225" s="63">
        <v>19.890149111675139</v>
      </c>
      <c r="AB225" s="64">
        <v>3.0014269858886871</v>
      </c>
      <c r="AC225" s="64">
        <v>12.442396313364071</v>
      </c>
      <c r="AD225" s="64">
        <v>-0.10214504596527324</v>
      </c>
      <c r="AE225" s="64">
        <v>-2.8635788109890821</v>
      </c>
      <c r="AF225" s="65">
        <v>6.4833333333333343</v>
      </c>
      <c r="AH225" s="2">
        <v>44348</v>
      </c>
      <c r="AI225" s="63">
        <v>12.956595681750967</v>
      </c>
      <c r="AJ225" s="64">
        <v>-0.40201005025126552</v>
      </c>
      <c r="AK225" s="64">
        <v>5.4406944813535372</v>
      </c>
      <c r="AL225" s="64">
        <v>-2.3366284084123801</v>
      </c>
      <c r="AM225" s="64">
        <v>-1.7225339009331446</v>
      </c>
      <c r="AN225" s="65">
        <v>3.3441666666666805</v>
      </c>
    </row>
    <row r="226" spans="1:40" x14ac:dyDescent="0.3">
      <c r="A226" s="2">
        <v>44378</v>
      </c>
      <c r="B226" s="31" t="str">
        <f>MONTH(Serie_Encadeada[[#This Row],[Período]])&amp;YEAR(Serie_Encadeada[[#This Row],[Período]])</f>
        <v>72021</v>
      </c>
      <c r="C226" s="5">
        <v>110.09</v>
      </c>
      <c r="D226" s="5">
        <v>109.72</v>
      </c>
      <c r="E226" s="5">
        <v>103.39</v>
      </c>
      <c r="F226" s="5">
        <v>112.61</v>
      </c>
      <c r="G226" s="5">
        <v>102.64</v>
      </c>
      <c r="H226" s="5">
        <v>84.08</v>
      </c>
      <c r="J226" s="2">
        <v>44378</v>
      </c>
      <c r="K226" s="43">
        <v>-1.2822812051649863</v>
      </c>
      <c r="L226" s="44">
        <v>-0.3270348837209297</v>
      </c>
      <c r="M226" s="44">
        <v>0.71108513539840634</v>
      </c>
      <c r="N226" s="45">
        <v>-1.5302553340328786</v>
      </c>
      <c r="O226" s="45">
        <v>-1.2031956877466552</v>
      </c>
      <c r="P226" s="11">
        <v>0.42999999999999261</v>
      </c>
      <c r="R226" s="2">
        <v>44378</v>
      </c>
      <c r="S226" s="63">
        <v>11.857346067872385</v>
      </c>
      <c r="T226" s="64">
        <v>8.3333333333333304</v>
      </c>
      <c r="U226" s="64">
        <v>4.5082381481855789</v>
      </c>
      <c r="V226" s="64">
        <v>0.10667614899102547</v>
      </c>
      <c r="W226" s="64">
        <v>-7.5898082290447402</v>
      </c>
      <c r="X226" s="65">
        <v>6.7999999999999972</v>
      </c>
      <c r="Z226" s="2">
        <v>44378</v>
      </c>
      <c r="AA226" s="63">
        <v>18.578491555231135</v>
      </c>
      <c r="AB226" s="64">
        <v>3.7391732014535921</v>
      </c>
      <c r="AC226" s="64">
        <v>11.201896483603319</v>
      </c>
      <c r="AD226" s="64">
        <v>-7.3746312684367432E-2</v>
      </c>
      <c r="AE226" s="64">
        <v>-3.5278189019220787</v>
      </c>
      <c r="AF226" s="65">
        <v>6.5285714285714391</v>
      </c>
      <c r="AH226" s="2">
        <v>44378</v>
      </c>
      <c r="AI226" s="63">
        <v>13.679041011323958</v>
      </c>
      <c r="AJ226" s="64">
        <v>0.63600898451353083</v>
      </c>
      <c r="AK226" s="64">
        <v>6.0923306427981476</v>
      </c>
      <c r="AL226" s="64">
        <v>-1.8703424739711898</v>
      </c>
      <c r="AM226" s="64">
        <v>-2.2022608278411768</v>
      </c>
      <c r="AN226" s="65">
        <v>4.2225000000000108</v>
      </c>
    </row>
    <row r="227" spans="1:40" x14ac:dyDescent="0.3">
      <c r="A227" s="2">
        <v>44409</v>
      </c>
      <c r="B227" s="31" t="str">
        <f>MONTH(Serie_Encadeada[[#This Row],[Período]])&amp;YEAR(Serie_Encadeada[[#This Row],[Período]])</f>
        <v>82021</v>
      </c>
      <c r="C227" s="5">
        <v>108.97</v>
      </c>
      <c r="D227" s="5">
        <v>110.34</v>
      </c>
      <c r="E227" s="5">
        <v>103.27</v>
      </c>
      <c r="F227" s="5">
        <v>110.23</v>
      </c>
      <c r="G227" s="5">
        <v>99.9</v>
      </c>
      <c r="H227" s="5">
        <v>84.29</v>
      </c>
      <c r="J227" s="2">
        <v>44409</v>
      </c>
      <c r="K227" s="43">
        <v>-1.017349441366159</v>
      </c>
      <c r="L227" s="44">
        <v>0.56507473569085354</v>
      </c>
      <c r="M227" s="44">
        <v>-0.11606538349937572</v>
      </c>
      <c r="N227" s="45">
        <v>-2.1134890329455605</v>
      </c>
      <c r="O227" s="45">
        <v>-2.6695245518316395</v>
      </c>
      <c r="P227" s="11">
        <v>0.21000000000000796</v>
      </c>
      <c r="R227" s="2">
        <v>44409</v>
      </c>
      <c r="S227" s="63">
        <v>1.6416379069116736</v>
      </c>
      <c r="T227" s="64">
        <v>7.7013177159590045</v>
      </c>
      <c r="U227" s="64">
        <v>5.0238991152242427</v>
      </c>
      <c r="V227" s="64">
        <v>-4.1394903904687288</v>
      </c>
      <c r="W227" s="64">
        <v>-10.994297933000704</v>
      </c>
      <c r="X227" s="65">
        <v>2.8500000000000085</v>
      </c>
      <c r="Z227" s="2">
        <v>44409</v>
      </c>
      <c r="AA227" s="63">
        <v>16.020846538488644</v>
      </c>
      <c r="AB227" s="64">
        <v>4.2256390589983566</v>
      </c>
      <c r="AC227" s="64">
        <v>10.370958034688396</v>
      </c>
      <c r="AD227" s="64">
        <v>-0.5699729342461396</v>
      </c>
      <c r="AE227" s="64">
        <v>-4.4563615613885439</v>
      </c>
      <c r="AF227" s="65">
        <v>6.0687499999999943</v>
      </c>
      <c r="AH227" s="2">
        <v>44409</v>
      </c>
      <c r="AI227" s="63">
        <v>13.152062422155483</v>
      </c>
      <c r="AJ227" s="64">
        <v>1.6359076993663679</v>
      </c>
      <c r="AK227" s="64">
        <v>6.9517000374418334</v>
      </c>
      <c r="AL227" s="64">
        <v>-2.0374375817778985</v>
      </c>
      <c r="AM227" s="64">
        <v>-3.263449227800566</v>
      </c>
      <c r="AN227" s="65">
        <v>4.4424999999999955</v>
      </c>
    </row>
    <row r="228" spans="1:40" x14ac:dyDescent="0.3">
      <c r="A228" s="2">
        <v>44440</v>
      </c>
      <c r="B228" s="31" t="str">
        <f>MONTH(Serie_Encadeada[[#This Row],[Período]])&amp;YEAR(Serie_Encadeada[[#This Row],[Período]])</f>
        <v>92021</v>
      </c>
      <c r="C228" s="5">
        <v>110.59</v>
      </c>
      <c r="D228" s="5">
        <v>110.63</v>
      </c>
      <c r="E228" s="5">
        <v>103.09</v>
      </c>
      <c r="F228" s="5">
        <v>110.14</v>
      </c>
      <c r="G228" s="5">
        <v>99.55</v>
      </c>
      <c r="H228" s="5">
        <v>82.89</v>
      </c>
      <c r="J228" s="2">
        <v>44440</v>
      </c>
      <c r="K228" s="43">
        <v>1.4866477012021699</v>
      </c>
      <c r="L228" s="44">
        <v>0.26282399854992933</v>
      </c>
      <c r="M228" s="44">
        <v>-0.17430037765081111</v>
      </c>
      <c r="N228" s="45">
        <v>-8.1647464392636676E-2</v>
      </c>
      <c r="O228" s="45">
        <v>-0.35035035035035889</v>
      </c>
      <c r="P228" s="11">
        <v>-1.4000000000000057</v>
      </c>
      <c r="R228" s="2">
        <v>44440</v>
      </c>
      <c r="S228" s="63">
        <v>3.9184363841383214</v>
      </c>
      <c r="T228" s="64">
        <v>6.6930272928922729</v>
      </c>
      <c r="U228" s="64">
        <v>3.5664054651396393</v>
      </c>
      <c r="V228" s="64">
        <v>-4.5993936769164163</v>
      </c>
      <c r="W228" s="64">
        <v>-10.589186276270887</v>
      </c>
      <c r="X228" s="65">
        <v>-0.40999999999999659</v>
      </c>
      <c r="Z228" s="2">
        <v>44440</v>
      </c>
      <c r="AA228" s="63">
        <v>14.443205899285889</v>
      </c>
      <c r="AB228" s="64">
        <v>4.4983584189655828</v>
      </c>
      <c r="AC228" s="64">
        <v>9.5555127495124133</v>
      </c>
      <c r="AD228" s="64">
        <v>-1.0098335854765352</v>
      </c>
      <c r="AE228" s="64">
        <v>-5.1298489944470305</v>
      </c>
      <c r="AF228" s="65">
        <v>5.3488888888888937</v>
      </c>
      <c r="AH228" s="2">
        <v>44440</v>
      </c>
      <c r="AI228" s="63">
        <v>12.824106517168874</v>
      </c>
      <c r="AJ228" s="64">
        <v>2.4547906091370595</v>
      </c>
      <c r="AK228" s="64">
        <v>7.1239706209659239</v>
      </c>
      <c r="AL228" s="64">
        <v>-2.3188851179818992</v>
      </c>
      <c r="AM228" s="64">
        <v>-4.2569196915051091</v>
      </c>
      <c r="AN228" s="65">
        <v>4.19583333333334</v>
      </c>
    </row>
    <row r="229" spans="1:40" x14ac:dyDescent="0.3">
      <c r="A229" s="2">
        <v>44470</v>
      </c>
      <c r="B229" s="31" t="str">
        <f>MONTH(Serie_Encadeada[[#This Row],[Período]])&amp;YEAR(Serie_Encadeada[[#This Row],[Período]])</f>
        <v>102021</v>
      </c>
      <c r="C229" s="5">
        <v>98.23</v>
      </c>
      <c r="D229" s="5">
        <v>110.11</v>
      </c>
      <c r="E229" s="5">
        <v>101.17</v>
      </c>
      <c r="F229" s="5">
        <v>115.25</v>
      </c>
      <c r="G229" s="5">
        <v>104.67</v>
      </c>
      <c r="H229" s="5">
        <v>81.849999999999994</v>
      </c>
      <c r="J229" s="2">
        <v>44470</v>
      </c>
      <c r="K229" s="43">
        <v>-11.176417397594719</v>
      </c>
      <c r="L229" s="44">
        <v>-0.47003525264394475</v>
      </c>
      <c r="M229" s="44">
        <v>-1.8624502861577279</v>
      </c>
      <c r="N229" s="45">
        <v>4.6395496640639182</v>
      </c>
      <c r="O229" s="45">
        <v>5.1431441486690153</v>
      </c>
      <c r="P229" s="11">
        <v>-1.0400000000000063</v>
      </c>
      <c r="R229" s="2">
        <v>44470</v>
      </c>
      <c r="S229" s="63">
        <v>-5.0367362722351059</v>
      </c>
      <c r="T229" s="64">
        <v>5.9565050038491121</v>
      </c>
      <c r="U229" s="64">
        <v>1.3422818791946343</v>
      </c>
      <c r="V229" s="64">
        <v>1.9280091978420508</v>
      </c>
      <c r="W229" s="64">
        <v>-3.7959558823529371</v>
      </c>
      <c r="X229" s="65">
        <v>-2.480000000000004</v>
      </c>
      <c r="Z229" s="2">
        <v>44470</v>
      </c>
      <c r="AA229" s="63">
        <v>12.252530413889831</v>
      </c>
      <c r="AB229" s="64">
        <v>4.6437756707995721</v>
      </c>
      <c r="AC229" s="64">
        <v>8.6742973829867189</v>
      </c>
      <c r="AD229" s="64">
        <v>-0.72607993713000019</v>
      </c>
      <c r="AE229" s="64">
        <v>-5.0005789769032836</v>
      </c>
      <c r="AF229" s="65">
        <v>4.5659999999999883</v>
      </c>
      <c r="AH229" s="2">
        <v>44470</v>
      </c>
      <c r="AI229" s="63">
        <v>12.122395596810232</v>
      </c>
      <c r="AJ229" s="64">
        <v>3.224113249562587</v>
      </c>
      <c r="AK229" s="64">
        <v>7.4460588870157594</v>
      </c>
      <c r="AL229" s="64">
        <v>-1.7834864846736815</v>
      </c>
      <c r="AM229" s="64">
        <v>-4.4068154615221768</v>
      </c>
      <c r="AN229" s="65">
        <v>3.7549999999999955</v>
      </c>
    </row>
    <row r="230" spans="1:40" x14ac:dyDescent="0.3">
      <c r="A230" s="2">
        <v>44501</v>
      </c>
      <c r="B230" s="31" t="str">
        <f>MONTH(Serie_Encadeada[[#This Row],[Período]])&amp;YEAR(Serie_Encadeada[[#This Row],[Período]])</f>
        <v>112021</v>
      </c>
      <c r="C230" s="5">
        <v>102.19</v>
      </c>
      <c r="D230" s="5">
        <v>109.61</v>
      </c>
      <c r="E230" s="5">
        <v>101.68</v>
      </c>
      <c r="F230" s="5">
        <v>128.52000000000001</v>
      </c>
      <c r="G230" s="5">
        <v>117.25</v>
      </c>
      <c r="H230" s="5">
        <v>82.16</v>
      </c>
      <c r="J230" s="2">
        <v>44501</v>
      </c>
      <c r="K230" s="43">
        <v>4.0313549832026814</v>
      </c>
      <c r="L230" s="44">
        <v>-0.45409136318227228</v>
      </c>
      <c r="M230" s="44">
        <v>0.50410200652367809</v>
      </c>
      <c r="N230" s="45">
        <v>11.514099783080269</v>
      </c>
      <c r="O230" s="45">
        <v>12.018725518295593</v>
      </c>
      <c r="P230" s="11">
        <v>0.31000000000000227</v>
      </c>
      <c r="R230" s="2">
        <v>44501</v>
      </c>
      <c r="S230" s="63">
        <v>1.9860279441117712</v>
      </c>
      <c r="T230" s="64">
        <v>5.6991321118611342</v>
      </c>
      <c r="U230" s="64">
        <v>4.7275723555464033</v>
      </c>
      <c r="V230" s="64">
        <v>-3.6726128016788921</v>
      </c>
      <c r="W230" s="64">
        <v>-8.8612514574426786</v>
      </c>
      <c r="X230" s="65">
        <v>0.89999999999999147</v>
      </c>
      <c r="Z230" s="2">
        <v>44501</v>
      </c>
      <c r="AA230" s="63">
        <v>11.244007411692047</v>
      </c>
      <c r="AB230" s="64">
        <v>4.7392951280394957</v>
      </c>
      <c r="AC230" s="64">
        <v>8.3013799949393654</v>
      </c>
      <c r="AD230" s="64">
        <v>-1.0275364430368965</v>
      </c>
      <c r="AE230" s="64">
        <v>-5.3975002397468419</v>
      </c>
      <c r="AF230" s="65">
        <v>4.2327272727272742</v>
      </c>
      <c r="AH230" s="2">
        <v>44501</v>
      </c>
      <c r="AI230" s="63">
        <v>11.533257563457283</v>
      </c>
      <c r="AJ230" s="64">
        <v>4.079026142486522</v>
      </c>
      <c r="AK230" s="64">
        <v>8.088780827917871</v>
      </c>
      <c r="AL230" s="64">
        <v>-1.6649597067622437</v>
      </c>
      <c r="AM230" s="64">
        <v>-5.1600495928315659</v>
      </c>
      <c r="AN230" s="65">
        <v>3.8866666666666703</v>
      </c>
    </row>
    <row r="231" spans="1:40" x14ac:dyDescent="0.3">
      <c r="A231" s="2">
        <v>44531</v>
      </c>
      <c r="B231" s="31" t="str">
        <f>MONTH(Serie_Encadeada[[#This Row],[Período]])&amp;YEAR(Serie_Encadeada[[#This Row],[Período]])</f>
        <v>122021</v>
      </c>
      <c r="C231" s="5">
        <v>107.28</v>
      </c>
      <c r="D231" s="5">
        <v>108.87</v>
      </c>
      <c r="E231" s="5">
        <v>97.96</v>
      </c>
      <c r="F231" s="5">
        <v>165.46</v>
      </c>
      <c r="G231" s="5">
        <v>151.97999999999999</v>
      </c>
      <c r="H231" s="5">
        <v>77.040000000000006</v>
      </c>
      <c r="J231" s="2">
        <v>44531</v>
      </c>
      <c r="K231" s="43">
        <v>4.9809178980330788</v>
      </c>
      <c r="L231" s="44">
        <v>-0.67512088313109653</v>
      </c>
      <c r="M231" s="44">
        <v>-3.6585365853658662</v>
      </c>
      <c r="N231" s="45">
        <v>28.742608154372856</v>
      </c>
      <c r="O231" s="45">
        <v>29.620469083155641</v>
      </c>
      <c r="P231" s="11">
        <v>-5.1199999999999903</v>
      </c>
      <c r="R231" s="2">
        <v>44531</v>
      </c>
      <c r="S231" s="63">
        <v>5.4038121438396542</v>
      </c>
      <c r="T231" s="64">
        <v>4.8742895674790505</v>
      </c>
      <c r="U231" s="64">
        <v>1.6604400166043942</v>
      </c>
      <c r="V231" s="64">
        <v>-1.9321953532479794</v>
      </c>
      <c r="W231" s="64">
        <v>-6.4911093336614849</v>
      </c>
      <c r="X231" s="65">
        <v>-4.1499999999999915</v>
      </c>
      <c r="Z231" s="2">
        <v>44531</v>
      </c>
      <c r="AA231" s="63">
        <v>10.714126529920936</v>
      </c>
      <c r="AB231" s="64">
        <v>4.7505101836660932</v>
      </c>
      <c r="AC231" s="64">
        <v>7.7320046267461606</v>
      </c>
      <c r="AD231" s="64">
        <v>-1.1311710268126816</v>
      </c>
      <c r="AE231" s="64">
        <v>-5.5232167485942734</v>
      </c>
      <c r="AF231" s="65">
        <v>3.534166666666664</v>
      </c>
      <c r="AH231" s="2">
        <v>44531</v>
      </c>
      <c r="AI231" s="63">
        <v>10.714126529920936</v>
      </c>
      <c r="AJ231" s="64">
        <v>4.7505101836660932</v>
      </c>
      <c r="AK231" s="64">
        <v>7.7320046267461606</v>
      </c>
      <c r="AL231" s="64">
        <v>-1.1311710268126816</v>
      </c>
      <c r="AM231" s="64">
        <v>-5.5232167485942734</v>
      </c>
      <c r="AN231" s="65">
        <v>3.534166666666664</v>
      </c>
    </row>
    <row r="232" spans="1:40" x14ac:dyDescent="0.3">
      <c r="A232" s="2">
        <v>44562</v>
      </c>
      <c r="B232" s="31" t="str">
        <f>MONTH(Serie_Encadeada[[#This Row],[Período]])&amp;YEAR(Serie_Encadeada[[#This Row],[Período]])</f>
        <v>12022</v>
      </c>
      <c r="C232" s="5">
        <v>89.38</v>
      </c>
      <c r="D232" s="5">
        <v>109.7</v>
      </c>
      <c r="E232" s="5">
        <v>96.58</v>
      </c>
      <c r="F232" s="5">
        <v>118.05</v>
      </c>
      <c r="G232" s="5">
        <v>107.62</v>
      </c>
      <c r="H232" s="5">
        <v>81.89</v>
      </c>
      <c r="I232" s="97"/>
      <c r="J232" s="2">
        <v>44562</v>
      </c>
      <c r="K232" s="43">
        <v>-16.685309470544375</v>
      </c>
      <c r="L232" s="44">
        <v>0.76237714705612036</v>
      </c>
      <c r="M232" s="44">
        <v>-1.4087382605144911</v>
      </c>
      <c r="N232" s="45">
        <v>-28.653450985132363</v>
      </c>
      <c r="O232" s="45">
        <v>-29.188051059349906</v>
      </c>
      <c r="P232" s="11">
        <v>4.8499999999999943</v>
      </c>
      <c r="R232" s="2">
        <v>44562</v>
      </c>
      <c r="S232" s="63">
        <v>-4.0472356414385509</v>
      </c>
      <c r="T232" s="64">
        <v>4.3073119710944194</v>
      </c>
      <c r="U232" s="64">
        <v>-0.47403132728772457</v>
      </c>
      <c r="V232" s="64">
        <v>-2.2360248447204993</v>
      </c>
      <c r="W232" s="64">
        <v>-6.270684549730003</v>
      </c>
      <c r="X232" s="65">
        <v>1.5499999999999972</v>
      </c>
      <c r="Z232" s="2">
        <v>44562</v>
      </c>
      <c r="AA232" s="63">
        <v>-4.0472356414385509</v>
      </c>
      <c r="AB232" s="64">
        <v>4.3073119710944194</v>
      </c>
      <c r="AC232" s="64">
        <v>-0.47403132728772457</v>
      </c>
      <c r="AD232" s="64">
        <v>-2.2360248447204993</v>
      </c>
      <c r="AE232" s="64">
        <v>-6.270684549730003</v>
      </c>
      <c r="AF232" s="65">
        <v>1.5499999999999972</v>
      </c>
      <c r="AH232" s="2">
        <v>44562</v>
      </c>
      <c r="AI232" s="63">
        <v>9.377677664414124</v>
      </c>
      <c r="AJ232" s="64">
        <v>5.2629891726840929</v>
      </c>
      <c r="AK232" s="64">
        <v>7.5055069992183618</v>
      </c>
      <c r="AL232" s="64">
        <v>-0.79245901191760926</v>
      </c>
      <c r="AM232" s="64">
        <v>-5.676880697469687</v>
      </c>
      <c r="AN232" s="65">
        <v>3.6941666666666606</v>
      </c>
    </row>
    <row r="233" spans="1:40" x14ac:dyDescent="0.3">
      <c r="A233" s="2">
        <v>44593</v>
      </c>
      <c r="B233" s="31" t="str">
        <f>MONTH(Serie_Encadeada[[#This Row],[Período]])&amp;YEAR(Serie_Encadeada[[#This Row],[Período]])</f>
        <v>22022</v>
      </c>
      <c r="C233" s="5">
        <v>83.74</v>
      </c>
      <c r="D233" s="5">
        <v>109.16</v>
      </c>
      <c r="E233" s="5">
        <v>99.47</v>
      </c>
      <c r="F233" s="5">
        <v>127.35</v>
      </c>
      <c r="G233" s="5">
        <v>116.66</v>
      </c>
      <c r="H233" s="5">
        <v>82.59</v>
      </c>
      <c r="I233" s="97"/>
      <c r="J233" s="2">
        <v>44593</v>
      </c>
      <c r="K233" s="43">
        <v>-6.3101364958603723</v>
      </c>
      <c r="L233" s="44">
        <v>-0.49225159525980516</v>
      </c>
      <c r="M233" s="44">
        <v>2.9923379581693941</v>
      </c>
      <c r="N233" s="45">
        <v>7.878017789072425</v>
      </c>
      <c r="O233" s="45">
        <v>8.3999256643746438</v>
      </c>
      <c r="P233" s="11">
        <v>0.70000000000000284</v>
      </c>
      <c r="R233" s="2">
        <v>44593</v>
      </c>
      <c r="S233" s="63">
        <v>-8.7003924989097303</v>
      </c>
      <c r="T233" s="64">
        <v>1.9519940226020394</v>
      </c>
      <c r="U233" s="64">
        <v>2.8219971056439985</v>
      </c>
      <c r="V233" s="64">
        <v>3.4356725146198746</v>
      </c>
      <c r="W233" s="64">
        <v>1.4523002000173943</v>
      </c>
      <c r="X233" s="65">
        <v>-1.9999999999996021E-2</v>
      </c>
      <c r="Z233" s="2">
        <v>44593</v>
      </c>
      <c r="AA233" s="63">
        <v>-6.3558176015578516</v>
      </c>
      <c r="AB233" s="64">
        <v>3.1191104410101791</v>
      </c>
      <c r="AC233" s="64">
        <v>1.1714315202807359</v>
      </c>
      <c r="AD233" s="64">
        <v>0.62738344199777452</v>
      </c>
      <c r="AE233" s="64">
        <v>-2.4063356685957968</v>
      </c>
      <c r="AF233" s="65">
        <v>0.76500000000001478</v>
      </c>
      <c r="AH233" s="2">
        <v>44593</v>
      </c>
      <c r="AI233" s="63">
        <v>8.0020718474558485</v>
      </c>
      <c r="AJ233" s="64">
        <v>5.4642968806368657</v>
      </c>
      <c r="AK233" s="64">
        <v>7.5702757825662754</v>
      </c>
      <c r="AL233" s="64">
        <v>-0.35818773412080013</v>
      </c>
      <c r="AM233" s="64">
        <v>-5.4536020924546564</v>
      </c>
      <c r="AN233" s="65">
        <v>3.5224999999999937</v>
      </c>
    </row>
    <row r="234" spans="1:40" x14ac:dyDescent="0.3">
      <c r="A234" s="2">
        <v>44621</v>
      </c>
      <c r="B234" s="31" t="str">
        <f>MONTH(Serie_Encadeada[[#This Row],[Período]])&amp;YEAR(Serie_Encadeada[[#This Row],[Período]])</f>
        <v>32022</v>
      </c>
      <c r="C234" s="5">
        <v>110.23</v>
      </c>
      <c r="D234" s="5">
        <v>109.29</v>
      </c>
      <c r="E234" s="5">
        <v>108.53</v>
      </c>
      <c r="F234" s="5">
        <v>126.22</v>
      </c>
      <c r="G234" s="5">
        <v>115.49</v>
      </c>
      <c r="H234" s="5">
        <v>84.76</v>
      </c>
      <c r="I234" s="97"/>
      <c r="J234" s="2">
        <v>44621</v>
      </c>
      <c r="K234" s="43">
        <v>31.633627895868177</v>
      </c>
      <c r="L234" s="44">
        <v>0.11909124221327379</v>
      </c>
      <c r="M234" s="44">
        <v>9.1082738514124877</v>
      </c>
      <c r="N234" s="45">
        <v>-0.88731841382017707</v>
      </c>
      <c r="O234" s="45">
        <v>-1.002914452254416</v>
      </c>
      <c r="P234" s="11">
        <v>2.1700000000000017</v>
      </c>
      <c r="R234" s="2">
        <v>44621</v>
      </c>
      <c r="S234" s="63">
        <v>4.7315914489311206</v>
      </c>
      <c r="T234" s="64">
        <v>1.0167298271559373</v>
      </c>
      <c r="U234" s="64">
        <v>6.8945139367674582</v>
      </c>
      <c r="V234" s="64">
        <v>6.0672268907563014</v>
      </c>
      <c r="W234" s="64">
        <v>4.9909090909090859</v>
      </c>
      <c r="X234" s="65">
        <v>2.4100000000000108</v>
      </c>
      <c r="Z234" s="2">
        <v>44621</v>
      </c>
      <c r="AA234" s="63">
        <v>-2.3335171653108997</v>
      </c>
      <c r="AB234" s="64">
        <v>2.4092625534438183</v>
      </c>
      <c r="AC234" s="64">
        <v>3.1390741932206963</v>
      </c>
      <c r="AD234" s="64">
        <v>2.4113318819411909</v>
      </c>
      <c r="AE234" s="64">
        <v>-1.1771283952803174E-2</v>
      </c>
      <c r="AF234" s="65">
        <v>1.3133333333333326</v>
      </c>
      <c r="AH234" s="2">
        <v>44621</v>
      </c>
      <c r="AI234" s="63">
        <v>7.0595271113576716</v>
      </c>
      <c r="AJ234" s="64">
        <v>5.5084983452067089</v>
      </c>
      <c r="AK234" s="64">
        <v>7.6545018176684438</v>
      </c>
      <c r="AL234" s="64">
        <v>0.62508586344279005</v>
      </c>
      <c r="AM234" s="64">
        <v>-4.5791601777371316</v>
      </c>
      <c r="AN234" s="65">
        <v>3.3641666666666623</v>
      </c>
    </row>
    <row r="235" spans="1:40" x14ac:dyDescent="0.3">
      <c r="A235" s="2">
        <v>44652</v>
      </c>
      <c r="B235" s="31" t="str">
        <f>MONTH(Serie_Encadeada[[#This Row],[Período]])&amp;YEAR(Serie_Encadeada[[#This Row],[Período]])</f>
        <v>42022</v>
      </c>
      <c r="C235" s="5">
        <v>99.44</v>
      </c>
      <c r="D235" s="5">
        <v>108.45</v>
      </c>
      <c r="E235" s="5">
        <v>101.63</v>
      </c>
      <c r="F235" s="5">
        <v>113.47</v>
      </c>
      <c r="G235" s="5">
        <v>104.63</v>
      </c>
      <c r="H235" s="5">
        <v>83.6</v>
      </c>
      <c r="I235" s="97"/>
      <c r="J235" s="2">
        <v>44652</v>
      </c>
      <c r="K235" s="43">
        <v>-9.7886237866279657</v>
      </c>
      <c r="L235" s="44">
        <v>-0.76859730990941844</v>
      </c>
      <c r="M235" s="44">
        <v>-6.3576891182161663</v>
      </c>
      <c r="N235" s="45">
        <v>-10.101410236095706</v>
      </c>
      <c r="O235" s="45">
        <v>-9.403411550783618</v>
      </c>
      <c r="P235" s="11">
        <v>-1.1600000000000108</v>
      </c>
      <c r="R235" s="2">
        <v>44652</v>
      </c>
      <c r="S235" s="63">
        <v>3.2499221264666134</v>
      </c>
      <c r="T235" s="64">
        <v>-0.80490258849354746</v>
      </c>
      <c r="U235" s="64">
        <v>1.7317317317317213</v>
      </c>
      <c r="V235" s="64">
        <v>-7.0146685241334117</v>
      </c>
      <c r="W235" s="64">
        <v>-6.2623185808994881</v>
      </c>
      <c r="X235" s="65">
        <v>0.16999999999998749</v>
      </c>
      <c r="Z235" s="2">
        <v>44652</v>
      </c>
      <c r="AA235" s="63">
        <v>-0.94195585228889744</v>
      </c>
      <c r="AB235" s="64">
        <v>1.5915860014892107</v>
      </c>
      <c r="AC235" s="64">
        <v>2.783330381316262</v>
      </c>
      <c r="AD235" s="64">
        <v>3.9183336770479402E-2</v>
      </c>
      <c r="AE235" s="64">
        <v>-1.5572735529318011</v>
      </c>
      <c r="AF235" s="65">
        <v>1.0275000000000034</v>
      </c>
      <c r="AH235" s="2">
        <v>44652</v>
      </c>
      <c r="AI235" s="63">
        <v>5.0206082399036633</v>
      </c>
      <c r="AJ235" s="64">
        <v>4.9518613351200997</v>
      </c>
      <c r="AK235" s="64">
        <v>5.6627923066279235</v>
      </c>
      <c r="AL235" s="64">
        <v>-8.2330502078817119E-2</v>
      </c>
      <c r="AM235" s="64">
        <v>-4.76896944677374</v>
      </c>
      <c r="AN235" s="65">
        <v>2.2908333333333246</v>
      </c>
    </row>
    <row r="236" spans="1:40" x14ac:dyDescent="0.3">
      <c r="A236" s="2">
        <v>44682</v>
      </c>
      <c r="B236" s="31" t="str">
        <f>MONTH(Serie_Encadeada[[#This Row],[Período]])&amp;YEAR(Serie_Encadeada[[#This Row],[Período]])</f>
        <v>52022</v>
      </c>
      <c r="C236" s="5">
        <v>111.94</v>
      </c>
      <c r="D236" s="5">
        <v>108.92</v>
      </c>
      <c r="E236" s="5">
        <v>103.55</v>
      </c>
      <c r="F236" s="5">
        <v>113.18</v>
      </c>
      <c r="G236" s="5">
        <v>103.91</v>
      </c>
      <c r="H236" s="5">
        <v>84.54</v>
      </c>
      <c r="I236" s="97"/>
      <c r="J236" s="2">
        <v>44682</v>
      </c>
      <c r="K236" s="43">
        <v>12.57039420756235</v>
      </c>
      <c r="L236" s="44">
        <v>0.43337943752881408</v>
      </c>
      <c r="M236" s="44">
        <v>1.8892059431270312</v>
      </c>
      <c r="N236" s="45">
        <v>-0.25557416057106902</v>
      </c>
      <c r="O236" s="45">
        <v>-0.68813915702953155</v>
      </c>
      <c r="P236" s="11">
        <v>0.94000000000001194</v>
      </c>
      <c r="R236" s="2">
        <v>44682</v>
      </c>
      <c r="S236" s="63">
        <v>4.930633670791142</v>
      </c>
      <c r="T236" s="64">
        <v>-0.79242189634757676</v>
      </c>
      <c r="U236" s="64">
        <v>1.152681449643443</v>
      </c>
      <c r="V236" s="64">
        <v>-1.3079874433205441</v>
      </c>
      <c r="W236" s="64">
        <v>-0.51699377692676518</v>
      </c>
      <c r="X236" s="65">
        <v>0.76000000000000512</v>
      </c>
      <c r="Z236" s="2">
        <v>44682</v>
      </c>
      <c r="AA236" s="63">
        <v>0.32852710348603853</v>
      </c>
      <c r="AB236" s="64">
        <v>1.1064776202390934</v>
      </c>
      <c r="AC236" s="64">
        <v>2.447847582298325</v>
      </c>
      <c r="AD236" s="64">
        <v>-0.21848627372493171</v>
      </c>
      <c r="AE236" s="64">
        <v>-1.3618047060516749</v>
      </c>
      <c r="AF236" s="65">
        <v>0.97400000000001796</v>
      </c>
      <c r="AH236" s="2">
        <v>44682</v>
      </c>
      <c r="AI236" s="63">
        <v>3.4195994943782946</v>
      </c>
      <c r="AJ236" s="64">
        <v>4.2893401015228552</v>
      </c>
      <c r="AK236" s="64">
        <v>3.929500144466938</v>
      </c>
      <c r="AL236" s="64">
        <v>-0.83836580012813744</v>
      </c>
      <c r="AM236" s="64">
        <v>-4.9500486631934235</v>
      </c>
      <c r="AN236" s="65">
        <v>1.5124999999999886</v>
      </c>
    </row>
    <row r="237" spans="1:40" x14ac:dyDescent="0.3">
      <c r="A237" s="2">
        <v>44713</v>
      </c>
      <c r="B237" s="31" t="str">
        <f>MONTH(Serie_Encadeada[[#This Row],[Período]])&amp;YEAR(Serie_Encadeada[[#This Row],[Período]])</f>
        <v>62022</v>
      </c>
      <c r="C237" s="5">
        <v>113.49</v>
      </c>
      <c r="D237" s="5">
        <v>110.13</v>
      </c>
      <c r="E237" s="5">
        <v>100.82</v>
      </c>
      <c r="F237" s="5">
        <v>113.81</v>
      </c>
      <c r="G237" s="5">
        <v>103.35</v>
      </c>
      <c r="H237" s="5">
        <v>83.49</v>
      </c>
      <c r="I237" s="97"/>
      <c r="J237" s="2">
        <v>44713</v>
      </c>
      <c r="K237" s="43">
        <v>1.384670359120955</v>
      </c>
      <c r="L237" s="44">
        <v>1.1109070877708351</v>
      </c>
      <c r="M237" s="44">
        <v>-2.6364075325929544</v>
      </c>
      <c r="N237" s="45">
        <v>0.55663544795899933</v>
      </c>
      <c r="O237" s="45">
        <v>-0.53892791839091747</v>
      </c>
      <c r="P237" s="11">
        <v>-1.0500000000000114</v>
      </c>
      <c r="R237" s="2">
        <v>44713</v>
      </c>
      <c r="S237" s="63">
        <v>1.7664992826398842</v>
      </c>
      <c r="T237" s="64">
        <v>4.5421511627904393E-2</v>
      </c>
      <c r="U237" s="64">
        <v>-1.792324176894607</v>
      </c>
      <c r="V237" s="64">
        <v>-0.48093739069604508</v>
      </c>
      <c r="W237" s="64">
        <v>-0.51978053710656102</v>
      </c>
      <c r="X237" s="65">
        <v>-0.1600000000000108</v>
      </c>
      <c r="Z237" s="2">
        <v>44713</v>
      </c>
      <c r="AA237" s="63">
        <v>0.59375155053504325</v>
      </c>
      <c r="AB237" s="64">
        <v>0.92668134168680349</v>
      </c>
      <c r="AC237" s="64">
        <v>1.7226442756230893</v>
      </c>
      <c r="AD237" s="64">
        <v>-0.26052609462980275</v>
      </c>
      <c r="AE237" s="64">
        <v>-1.2292162420237376</v>
      </c>
      <c r="AF237" s="65">
        <v>0.7850000000000108</v>
      </c>
      <c r="AH237" s="2">
        <v>44713</v>
      </c>
      <c r="AI237" s="63">
        <v>1.9204647737500857</v>
      </c>
      <c r="AJ237" s="64">
        <v>3.6618630171543751</v>
      </c>
      <c r="AK237" s="64">
        <v>2.5892197056253918</v>
      </c>
      <c r="AL237" s="64">
        <v>-1.2084941035813246</v>
      </c>
      <c r="AM237" s="64">
        <v>-4.7870051635112034</v>
      </c>
      <c r="AN237" s="65">
        <v>0.68500000000000227</v>
      </c>
    </row>
    <row r="238" spans="1:40" x14ac:dyDescent="0.3">
      <c r="A238" s="2">
        <v>44743</v>
      </c>
      <c r="B238" s="31" t="str">
        <f>MONTH(Serie_Encadeada[[#This Row],[Período]])&amp;YEAR(Serie_Encadeada[[#This Row],[Período]])</f>
        <v>72022</v>
      </c>
      <c r="C238" s="5">
        <v>111.75</v>
      </c>
      <c r="D238" s="5">
        <v>110.02</v>
      </c>
      <c r="E238" s="5">
        <v>103.78</v>
      </c>
      <c r="F238" s="5">
        <v>120.4</v>
      </c>
      <c r="G238" s="5">
        <v>109.44</v>
      </c>
      <c r="H238" s="5">
        <v>83.51</v>
      </c>
      <c r="I238" s="97"/>
      <c r="J238" s="2">
        <v>44743</v>
      </c>
      <c r="K238" s="43">
        <v>-1.5331747290510134</v>
      </c>
      <c r="L238" s="44">
        <v>-9.9881957686370135E-2</v>
      </c>
      <c r="M238" s="44">
        <v>2.9359254116246856</v>
      </c>
      <c r="N238" s="45">
        <v>5.7903523416220049</v>
      </c>
      <c r="O238" s="45">
        <v>5.8925979680696701</v>
      </c>
      <c r="P238" s="11">
        <v>2.0000000000010232E-2</v>
      </c>
      <c r="R238" s="2">
        <v>44743</v>
      </c>
      <c r="S238" s="63">
        <v>1.5078572077391195</v>
      </c>
      <c r="T238" s="64">
        <v>0.27342325920524713</v>
      </c>
      <c r="U238" s="64">
        <v>0.37721249637295728</v>
      </c>
      <c r="V238" s="64">
        <v>6.9176804901873776</v>
      </c>
      <c r="W238" s="64">
        <v>6.6250974279033485</v>
      </c>
      <c r="X238" s="65">
        <v>-0.56999999999999318</v>
      </c>
      <c r="Z238" s="2">
        <v>44743</v>
      </c>
      <c r="AA238" s="63">
        <v>0.73455339153794486</v>
      </c>
      <c r="AB238" s="64">
        <v>0.83229077500492998</v>
      </c>
      <c r="AC238" s="64">
        <v>1.5249491920469591</v>
      </c>
      <c r="AD238" s="64">
        <v>0.71743996128485277</v>
      </c>
      <c r="AE238" s="64">
        <v>-0.17182355950211292</v>
      </c>
      <c r="AF238" s="65">
        <v>0.59142857142857963</v>
      </c>
      <c r="AH238" s="2">
        <v>44743</v>
      </c>
      <c r="AI238" s="63">
        <v>1.090965090738147</v>
      </c>
      <c r="AJ238" s="64">
        <v>3.0001879522601214</v>
      </c>
      <c r="AK238" s="64">
        <v>2.2389059073636988</v>
      </c>
      <c r="AL238" s="64">
        <v>-0.68740660236378648</v>
      </c>
      <c r="AM238" s="64">
        <v>-3.7172521771755509</v>
      </c>
      <c r="AN238" s="65">
        <v>7.0833333333339965E-2</v>
      </c>
    </row>
    <row r="239" spans="1:40" x14ac:dyDescent="0.3">
      <c r="A239" s="2">
        <v>44774</v>
      </c>
      <c r="B239" s="31" t="str">
        <f>MONTH(Serie_Encadeada[[#This Row],[Período]])&amp;YEAR(Serie_Encadeada[[#This Row],[Período]])</f>
        <v>82022</v>
      </c>
      <c r="C239" s="5">
        <v>122.22</v>
      </c>
      <c r="D239" s="5">
        <v>110.07</v>
      </c>
      <c r="E239" s="5">
        <v>111.28</v>
      </c>
      <c r="F239" s="5">
        <v>116.94</v>
      </c>
      <c r="G239" s="5">
        <v>106.24</v>
      </c>
      <c r="H239" s="5">
        <v>83.57</v>
      </c>
      <c r="I239" s="97"/>
      <c r="J239" s="2">
        <v>44774</v>
      </c>
      <c r="K239" s="43">
        <v>9.3691275167785228</v>
      </c>
      <c r="L239" s="44">
        <v>4.5446282494089399E-2</v>
      </c>
      <c r="M239" s="44">
        <v>7.2268259780304493</v>
      </c>
      <c r="N239" s="45">
        <v>-2.8737541528239268</v>
      </c>
      <c r="O239" s="45">
        <v>-2.9239766081871372</v>
      </c>
      <c r="P239" s="11">
        <v>5.9999999999988063E-2</v>
      </c>
      <c r="R239" s="2">
        <v>44774</v>
      </c>
      <c r="S239" s="63">
        <v>12.159309901807838</v>
      </c>
      <c r="T239" s="64">
        <v>-0.24469820554650193</v>
      </c>
      <c r="U239" s="64">
        <v>7.7563668054614174</v>
      </c>
      <c r="V239" s="64">
        <v>6.0872720674952312</v>
      </c>
      <c r="W239" s="64">
        <v>6.3463463463463352</v>
      </c>
      <c r="X239" s="65">
        <v>-0.72000000000001307</v>
      </c>
      <c r="Z239" s="2">
        <v>44774</v>
      </c>
      <c r="AA239" s="63">
        <v>2.2459906032609354</v>
      </c>
      <c r="AB239" s="64">
        <v>0.69565017419999697</v>
      </c>
      <c r="AC239" s="64">
        <v>2.3224687073986874</v>
      </c>
      <c r="AD239" s="64">
        <v>1.3493029313179052</v>
      </c>
      <c r="AE239" s="64">
        <v>0.58331690459347252</v>
      </c>
      <c r="AF239" s="65">
        <v>0.42750000000000909</v>
      </c>
      <c r="AH239" s="2">
        <v>44774</v>
      </c>
      <c r="AI239" s="63">
        <v>2.0193763000493754</v>
      </c>
      <c r="AJ239" s="64">
        <v>2.3466504775024997</v>
      </c>
      <c r="AK239" s="64">
        <v>2.4855799686593296</v>
      </c>
      <c r="AL239" s="64">
        <v>9.1996947064300005E-2</v>
      </c>
      <c r="AM239" s="64">
        <v>-2.3907456884313931</v>
      </c>
      <c r="AN239" s="65">
        <v>-0.22666666666667368</v>
      </c>
    </row>
    <row r="240" spans="1:40" x14ac:dyDescent="0.3">
      <c r="A240" s="2">
        <v>44805</v>
      </c>
      <c r="B240" s="31" t="str">
        <f>MONTH(Serie_Encadeada[[#This Row],[Período]])&amp;YEAR(Serie_Encadeada[[#This Row],[Período]])</f>
        <v>92022</v>
      </c>
      <c r="C240" s="5">
        <v>115.1</v>
      </c>
      <c r="D240" s="5">
        <v>110.06</v>
      </c>
      <c r="E240" s="5">
        <v>104.28</v>
      </c>
      <c r="F240" s="5">
        <v>119.38</v>
      </c>
      <c r="G240" s="5">
        <v>108.47</v>
      </c>
      <c r="H240" s="5">
        <v>82.7</v>
      </c>
      <c r="I240" s="97"/>
      <c r="J240" s="2">
        <v>44805</v>
      </c>
      <c r="K240" s="43">
        <v>-5.8255604647357266</v>
      </c>
      <c r="L240" s="44">
        <v>-9.0851276460351647E-3</v>
      </c>
      <c r="M240" s="44">
        <v>-6.2904385334291879</v>
      </c>
      <c r="N240" s="45">
        <v>2.0865401060372823</v>
      </c>
      <c r="O240" s="45">
        <v>2.0990210843373531</v>
      </c>
      <c r="P240" s="11">
        <v>-0.86999999999999034</v>
      </c>
      <c r="R240" s="2">
        <v>44805</v>
      </c>
      <c r="S240" s="63">
        <v>4.0781264128763821</v>
      </c>
      <c r="T240" s="64">
        <v>-0.51523095001355257</v>
      </c>
      <c r="U240" s="64">
        <v>1.1543311669415053</v>
      </c>
      <c r="V240" s="64">
        <v>8.3893226802251633</v>
      </c>
      <c r="W240" s="64">
        <v>8.960321446509294</v>
      </c>
      <c r="X240" s="65">
        <v>-0.18999999999999773</v>
      </c>
      <c r="Z240" s="2">
        <v>44805</v>
      </c>
      <c r="AA240" s="63">
        <v>2.4628591000556566</v>
      </c>
      <c r="AB240" s="64">
        <v>0.55900114248407706</v>
      </c>
      <c r="AC240" s="64">
        <v>2.1901339575160113</v>
      </c>
      <c r="AD240" s="64">
        <v>2.0899400145187457</v>
      </c>
      <c r="AE240" s="64">
        <v>1.4503150146591028</v>
      </c>
      <c r="AF240" s="65">
        <v>0.3588888888888988</v>
      </c>
      <c r="AH240" s="2">
        <v>44805</v>
      </c>
      <c r="AI240" s="63">
        <v>2.0400096797612481</v>
      </c>
      <c r="AJ240" s="64">
        <v>1.7526611186374974</v>
      </c>
      <c r="AK240" s="64">
        <v>2.2821145711269963</v>
      </c>
      <c r="AL240" s="64">
        <v>1.0874546038998119</v>
      </c>
      <c r="AM240" s="64">
        <v>-0.89070669094754951</v>
      </c>
      <c r="AN240" s="65">
        <v>-0.2083333333333286</v>
      </c>
    </row>
    <row r="241" spans="1:40" x14ac:dyDescent="0.3">
      <c r="A241" s="2">
        <v>44835</v>
      </c>
      <c r="B241" s="31" t="str">
        <f>MONTH(Serie_Encadeada[[#This Row],[Período]])&amp;YEAR(Serie_Encadeada[[#This Row],[Período]])</f>
        <v>102022</v>
      </c>
      <c r="C241" s="5">
        <v>113.84</v>
      </c>
      <c r="D241" s="5">
        <v>109.75</v>
      </c>
      <c r="E241" s="5">
        <v>102.84</v>
      </c>
      <c r="F241" s="5">
        <v>119.79</v>
      </c>
      <c r="G241" s="5">
        <v>109.14</v>
      </c>
      <c r="H241" s="5">
        <v>82.62</v>
      </c>
      <c r="I241" s="97"/>
      <c r="J241" s="2">
        <v>44835</v>
      </c>
      <c r="K241" s="43">
        <v>-1.0947002606429113</v>
      </c>
      <c r="L241" s="44">
        <v>-0.28166454661094154</v>
      </c>
      <c r="M241" s="44">
        <v>-1.3808975834292267</v>
      </c>
      <c r="N241" s="45">
        <v>0.34344111241414876</v>
      </c>
      <c r="O241" s="45">
        <v>0.61768230847239025</v>
      </c>
      <c r="P241" s="11">
        <v>-7.9999999999998295E-2</v>
      </c>
      <c r="R241" s="2">
        <v>44835</v>
      </c>
      <c r="S241" s="63">
        <v>15.891275577725745</v>
      </c>
      <c r="T241" s="64">
        <v>-0.32694578149123554</v>
      </c>
      <c r="U241" s="64">
        <v>1.6506869625383036</v>
      </c>
      <c r="V241" s="64">
        <v>3.9392624728850381</v>
      </c>
      <c r="W241" s="64">
        <v>4.2705646316996262</v>
      </c>
      <c r="X241" s="65">
        <v>0.77000000000001023</v>
      </c>
      <c r="Z241" s="2">
        <v>44835</v>
      </c>
      <c r="AA241" s="63">
        <v>3.7403996087205083</v>
      </c>
      <c r="AB241" s="64">
        <v>0.46953953944773075</v>
      </c>
      <c r="AC241" s="64">
        <v>2.1361604493848674</v>
      </c>
      <c r="AD241" s="64">
        <v>2.2733335054251631</v>
      </c>
      <c r="AE241" s="64">
        <v>1.7270962842114215</v>
      </c>
      <c r="AF241" s="65">
        <v>0.4000000000000199</v>
      </c>
      <c r="AH241" s="2">
        <v>44835</v>
      </c>
      <c r="AI241" s="63">
        <v>3.7351456876928855</v>
      </c>
      <c r="AJ241" s="64">
        <v>1.239656686749784</v>
      </c>
      <c r="AK241" s="64">
        <v>2.3069707208141836</v>
      </c>
      <c r="AL241" s="64">
        <v>1.2470037082311798</v>
      </c>
      <c r="AM241" s="64">
        <v>-0.25999661194218199</v>
      </c>
      <c r="AN241" s="65">
        <v>6.25E-2</v>
      </c>
    </row>
    <row r="242" spans="1:40" x14ac:dyDescent="0.3">
      <c r="A242" s="2">
        <v>44866</v>
      </c>
      <c r="B242" s="31" t="str">
        <f>MONTH(Serie_Encadeada[[#This Row],[Período]])&amp;YEAR(Serie_Encadeada[[#This Row],[Período]])</f>
        <v>112022</v>
      </c>
      <c r="C242" s="5">
        <v>110.3</v>
      </c>
      <c r="D242" s="5">
        <v>110</v>
      </c>
      <c r="E242" s="5">
        <v>101.99</v>
      </c>
      <c r="F242" s="5">
        <v>138.79</v>
      </c>
      <c r="G242" s="5">
        <v>126.18</v>
      </c>
      <c r="H242" s="5">
        <v>83.2</v>
      </c>
      <c r="I242" s="97"/>
      <c r="J242" s="2">
        <v>44866</v>
      </c>
      <c r="K242" s="43">
        <v>-3.1096275474350019</v>
      </c>
      <c r="L242" s="44">
        <v>0.22779043280182232</v>
      </c>
      <c r="M242" s="44">
        <v>-0.82652664332945203</v>
      </c>
      <c r="N242" s="45">
        <v>15.861090241255518</v>
      </c>
      <c r="O242" s="45">
        <v>15.612974161627273</v>
      </c>
      <c r="P242" s="11">
        <v>0.57999999999999829</v>
      </c>
      <c r="R242" s="2">
        <v>44866</v>
      </c>
      <c r="S242" s="63">
        <v>7.9361972795772573</v>
      </c>
      <c r="T242" s="64">
        <v>0.35580695192044576</v>
      </c>
      <c r="U242" s="64">
        <v>0.30487804878047603</v>
      </c>
      <c r="V242" s="64">
        <v>7.9909741674447412</v>
      </c>
      <c r="W242" s="64">
        <v>7.6162046908315624</v>
      </c>
      <c r="X242" s="65">
        <v>1.0400000000000063</v>
      </c>
      <c r="Z242" s="2">
        <v>44866</v>
      </c>
      <c r="AA242" s="63">
        <v>4.1182691460297889</v>
      </c>
      <c r="AB242" s="64">
        <v>0.45915136162127856</v>
      </c>
      <c r="AC242" s="64">
        <v>1.9688364904209126</v>
      </c>
      <c r="AD242" s="64">
        <v>2.8426655509843259</v>
      </c>
      <c r="AE242" s="64">
        <v>2.3103955126797326</v>
      </c>
      <c r="AF242" s="65">
        <v>0.45818181818182779</v>
      </c>
      <c r="AH242" s="2">
        <v>44866</v>
      </c>
      <c r="AI242" s="63">
        <v>4.2240877329192381</v>
      </c>
      <c r="AJ242" s="64">
        <v>0.81067607470183967</v>
      </c>
      <c r="AK242" s="64">
        <v>1.9442606682103674</v>
      </c>
      <c r="AL242" s="64">
        <v>2.2906517017150496</v>
      </c>
      <c r="AM242" s="64">
        <v>1.2478552487911367</v>
      </c>
      <c r="AN242" s="65">
        <v>7.4166666666670267E-2</v>
      </c>
    </row>
    <row r="243" spans="1:40" x14ac:dyDescent="0.3">
      <c r="A243" s="2">
        <v>44896</v>
      </c>
      <c r="B243" s="31" t="str">
        <f>MONTH(Serie_Encadeada[[#This Row],[Período]])&amp;YEAR(Serie_Encadeada[[#This Row],[Período]])</f>
        <v>122022</v>
      </c>
      <c r="C243" s="5">
        <v>106.66</v>
      </c>
      <c r="D243" s="5">
        <v>109.65</v>
      </c>
      <c r="E243" s="5">
        <v>96.42</v>
      </c>
      <c r="F243" s="5">
        <v>181.24</v>
      </c>
      <c r="G243" s="5">
        <v>165.29</v>
      </c>
      <c r="H243" s="5">
        <v>79.97</v>
      </c>
      <c r="I243" s="97"/>
      <c r="J243" s="2">
        <v>44896</v>
      </c>
      <c r="K243" s="43">
        <v>-3.3000906618313697</v>
      </c>
      <c r="L243" s="44">
        <v>-0.31818181818181301</v>
      </c>
      <c r="M243" s="44">
        <v>-5.4613197372291333</v>
      </c>
      <c r="N243" s="45">
        <v>30.585777073276187</v>
      </c>
      <c r="O243" s="45">
        <v>30.9954033919797</v>
      </c>
      <c r="P243" s="11">
        <v>-3.230000000000004</v>
      </c>
      <c r="R243" s="2">
        <v>44896</v>
      </c>
      <c r="S243" s="63">
        <v>-0.57792692020880365</v>
      </c>
      <c r="T243" s="64">
        <v>0.71645081289611567</v>
      </c>
      <c r="U243" s="64">
        <v>-1.5720702327480525</v>
      </c>
      <c r="V243" s="64">
        <v>9.5370482291792573</v>
      </c>
      <c r="W243" s="64">
        <v>8.7577312804316385</v>
      </c>
      <c r="X243" s="65">
        <v>2.9299999999999926</v>
      </c>
      <c r="Z243" s="2">
        <v>44896</v>
      </c>
      <c r="AA243" s="63">
        <v>3.7126201710172571</v>
      </c>
      <c r="AB243" s="64">
        <v>0.48055252079976407</v>
      </c>
      <c r="AC243" s="64">
        <v>1.6823587710604657</v>
      </c>
      <c r="AD243" s="64">
        <v>3.6033375682450002</v>
      </c>
      <c r="AE243" s="64">
        <v>3.0439599928130865</v>
      </c>
      <c r="AF243" s="65">
        <v>0.66416666666668789</v>
      </c>
      <c r="AH243" s="2">
        <v>44896</v>
      </c>
      <c r="AI243" s="63">
        <v>3.7126201710172571</v>
      </c>
      <c r="AJ243" s="64">
        <v>0.48055252079976407</v>
      </c>
      <c r="AK243" s="64">
        <v>1.6823587710604657</v>
      </c>
      <c r="AL243" s="64">
        <v>3.6033375682450002</v>
      </c>
      <c r="AM243" s="64">
        <v>3.0439599928130865</v>
      </c>
      <c r="AN243" s="65">
        <v>0.66416666666668789</v>
      </c>
    </row>
    <row r="244" spans="1:40" x14ac:dyDescent="0.3">
      <c r="A244" s="2">
        <v>44927</v>
      </c>
      <c r="B244" s="31" t="str">
        <f>MONTH(Serie_Encadeada[[#This Row],[Período]])&amp;YEAR(Serie_Encadeada[[#This Row],[Período]])</f>
        <v>12023</v>
      </c>
      <c r="C244" s="5">
        <v>97.26</v>
      </c>
      <c r="D244" s="5">
        <v>109.55</v>
      </c>
      <c r="E244" s="5">
        <v>98.95</v>
      </c>
      <c r="F244" s="5">
        <v>131.51</v>
      </c>
      <c r="G244" s="5">
        <v>120.04</v>
      </c>
      <c r="H244" s="5">
        <v>79.92</v>
      </c>
      <c r="I244" s="97"/>
      <c r="J244" s="2">
        <v>44927</v>
      </c>
      <c r="K244" s="43">
        <v>-8.8130508156759717</v>
      </c>
      <c r="L244" s="44">
        <v>-9.1199270405844524E-2</v>
      </c>
      <c r="M244" s="44">
        <v>2.6239369425430419</v>
      </c>
      <c r="N244" s="45">
        <v>-27.438755241668513</v>
      </c>
      <c r="O244" s="45">
        <v>-27.376126807429358</v>
      </c>
      <c r="P244" s="11">
        <v>-4.9999999999997158E-2</v>
      </c>
      <c r="R244" s="2">
        <v>44927</v>
      </c>
      <c r="S244" s="63">
        <v>8.8162899977623734</v>
      </c>
      <c r="T244" s="64">
        <v>-0.13673655423883835</v>
      </c>
      <c r="U244" s="64">
        <v>2.4539242079105454</v>
      </c>
      <c r="V244" s="64">
        <v>11.401948326980088</v>
      </c>
      <c r="W244" s="64">
        <v>11.540605835346591</v>
      </c>
      <c r="X244" s="65">
        <v>-1.9699999999999989</v>
      </c>
      <c r="Z244" s="2">
        <v>44927</v>
      </c>
      <c r="AA244" s="63">
        <v>8.8162899977623734</v>
      </c>
      <c r="AB244" s="64">
        <v>-0.13673655423883835</v>
      </c>
      <c r="AC244" s="64">
        <v>2.4539242079105454</v>
      </c>
      <c r="AD244" s="64">
        <v>11.401948326980088</v>
      </c>
      <c r="AE244" s="64">
        <v>11.540605835346591</v>
      </c>
      <c r="AF244" s="65">
        <v>-1.9699999999999989</v>
      </c>
      <c r="AH244" s="2">
        <v>44927</v>
      </c>
      <c r="AI244" s="63">
        <v>4.6647983783041642</v>
      </c>
      <c r="AJ244" s="64">
        <v>0.122578876842465</v>
      </c>
      <c r="AK244" s="64">
        <v>1.916816762232104</v>
      </c>
      <c r="AL244" s="64">
        <v>4.7218686573325455</v>
      </c>
      <c r="AM244" s="64">
        <v>4.5372433311254268</v>
      </c>
      <c r="AN244" s="65">
        <v>0.37083333333335133</v>
      </c>
    </row>
    <row r="245" spans="1:40" x14ac:dyDescent="0.3">
      <c r="A245" s="2">
        <v>44958</v>
      </c>
      <c r="B245" s="31" t="str">
        <f>MONTH(Serie_Encadeada[[#This Row],[Período]])&amp;YEAR(Serie_Encadeada[[#This Row],[Período]])</f>
        <v>22023</v>
      </c>
      <c r="C245" s="5">
        <v>96.37</v>
      </c>
      <c r="D245" s="5">
        <v>110.14</v>
      </c>
      <c r="E245" s="5">
        <v>96.76</v>
      </c>
      <c r="F245" s="5">
        <v>126.58</v>
      </c>
      <c r="G245" s="5">
        <v>114.93</v>
      </c>
      <c r="H245" s="5">
        <v>78.97</v>
      </c>
      <c r="I245" s="97"/>
      <c r="J245" s="2">
        <v>44958</v>
      </c>
      <c r="K245" s="43">
        <v>-0.91507300020563487</v>
      </c>
      <c r="L245" s="44">
        <v>0.53856686444546187</v>
      </c>
      <c r="M245" s="44">
        <v>-2.2132390096008061</v>
      </c>
      <c r="N245" s="45">
        <v>-3.7487643525207157</v>
      </c>
      <c r="O245" s="45">
        <v>-4.2569143618793728</v>
      </c>
      <c r="P245" s="11">
        <v>-0.95000000000000284</v>
      </c>
      <c r="R245" s="2">
        <v>44958</v>
      </c>
      <c r="S245" s="63">
        <v>15.08239789825652</v>
      </c>
      <c r="T245" s="64">
        <v>0.89776474899230851</v>
      </c>
      <c r="U245" s="64">
        <v>-2.7244395295063777</v>
      </c>
      <c r="V245" s="64">
        <v>-0.60463290145268633</v>
      </c>
      <c r="W245" s="64">
        <v>-1.482941882393271</v>
      </c>
      <c r="X245" s="65">
        <v>-3.6200000000000045</v>
      </c>
      <c r="Z245" s="2">
        <v>44958</v>
      </c>
      <c r="AA245" s="63">
        <v>11.847273567467647</v>
      </c>
      <c r="AB245" s="64">
        <v>0.37923786895731704</v>
      </c>
      <c r="AC245" s="64">
        <v>-0.17342514664626543</v>
      </c>
      <c r="AD245" s="64">
        <v>5.1711491442542785</v>
      </c>
      <c r="AE245" s="64">
        <v>4.7663634742286547</v>
      </c>
      <c r="AF245" s="65">
        <v>-2.7950000000000159</v>
      </c>
      <c r="AH245" s="2">
        <v>44958</v>
      </c>
      <c r="AI245" s="63">
        <v>6.370353511132036</v>
      </c>
      <c r="AJ245" s="64">
        <v>3.8007495078029377E-2</v>
      </c>
      <c r="AK245" s="64">
        <v>1.4640540117223237</v>
      </c>
      <c r="AL245" s="64">
        <v>4.3651555897041794</v>
      </c>
      <c r="AM245" s="64">
        <v>4.2759522789292168</v>
      </c>
      <c r="AN245" s="65">
        <v>7.0833333333339965E-2</v>
      </c>
    </row>
    <row r="246" spans="1:40" x14ac:dyDescent="0.3">
      <c r="A246" s="2">
        <v>44986</v>
      </c>
      <c r="B246" s="31" t="str">
        <f>MONTH(Serie_Encadeada[[#This Row],[Período]])&amp;YEAR(Serie_Encadeada[[#This Row],[Período]])</f>
        <v>32023</v>
      </c>
      <c r="C246" s="5">
        <v>113.31</v>
      </c>
      <c r="D246" s="5">
        <v>110.38</v>
      </c>
      <c r="E246" s="5">
        <v>103.36</v>
      </c>
      <c r="F246" s="5">
        <v>132.47</v>
      </c>
      <c r="G246" s="5">
        <v>120.02</v>
      </c>
      <c r="H246" s="5">
        <v>81.39</v>
      </c>
      <c r="I246" s="97"/>
      <c r="J246" s="2">
        <v>44986</v>
      </c>
      <c r="K246" s="43">
        <v>17.57808446612016</v>
      </c>
      <c r="L246" s="44">
        <v>0.21790448520064906</v>
      </c>
      <c r="M246" s="44">
        <v>6.8210004133939579</v>
      </c>
      <c r="N246" s="45">
        <v>4.653183757307632</v>
      </c>
      <c r="O246" s="45">
        <v>4.4287827373183584</v>
      </c>
      <c r="P246" s="11">
        <v>2.4200000000000017</v>
      </c>
      <c r="R246" s="2">
        <v>44986</v>
      </c>
      <c r="S246" s="63">
        <v>2.794157670325681</v>
      </c>
      <c r="T246" s="64">
        <v>0.99734650928720758</v>
      </c>
      <c r="U246" s="64">
        <v>-4.7636598175619662</v>
      </c>
      <c r="V246" s="64">
        <v>4.9516716843606403</v>
      </c>
      <c r="W246" s="64">
        <v>3.9224175253268694</v>
      </c>
      <c r="X246" s="65">
        <v>-3.3700000000000045</v>
      </c>
      <c r="Z246" s="2">
        <v>44986</v>
      </c>
      <c r="AA246" s="63">
        <v>8.3253926239632872</v>
      </c>
      <c r="AB246" s="64">
        <v>0.58509827822640825</v>
      </c>
      <c r="AC246" s="64">
        <v>-1.8090485258388755</v>
      </c>
      <c r="AD246" s="64">
        <v>5.0966040579086007</v>
      </c>
      <c r="AE246" s="64">
        <v>4.4795008388027275</v>
      </c>
      <c r="AF246" s="65">
        <v>-2.9866666666666788</v>
      </c>
      <c r="AH246" s="2">
        <v>44986</v>
      </c>
      <c r="AI246" s="63">
        <v>6.1908501388427517</v>
      </c>
      <c r="AJ246" s="64">
        <v>3.7216226274639171E-2</v>
      </c>
      <c r="AK246" s="64">
        <v>0.45817043284401043</v>
      </c>
      <c r="AL246" s="64">
        <v>4.2774250802102589</v>
      </c>
      <c r="AM246" s="64">
        <v>4.1865061539843564</v>
      </c>
      <c r="AN246" s="65">
        <v>-0.41083333333332916</v>
      </c>
    </row>
    <row r="247" spans="1:40" x14ac:dyDescent="0.3">
      <c r="A247" s="2">
        <v>45017</v>
      </c>
      <c r="B247" s="31" t="str">
        <f>MONTH(Serie_Encadeada[[#This Row],[Período]])&amp;YEAR(Serie_Encadeada[[#This Row],[Período]])</f>
        <v>42023</v>
      </c>
      <c r="C247" s="5">
        <v>99.15</v>
      </c>
      <c r="D247" s="5">
        <v>115.62</v>
      </c>
      <c r="E247" s="5">
        <v>99.89</v>
      </c>
      <c r="F247" s="5">
        <v>132.97999999999999</v>
      </c>
      <c r="G247" s="5">
        <v>115.02</v>
      </c>
      <c r="H247" s="5">
        <v>81.02</v>
      </c>
      <c r="I247" s="97"/>
      <c r="J247" s="2">
        <v>45017</v>
      </c>
      <c r="K247" s="43">
        <v>-12.49669049510193</v>
      </c>
      <c r="L247" s="44">
        <v>4.7472368182641871</v>
      </c>
      <c r="M247" s="44">
        <v>-3.3571981424148598</v>
      </c>
      <c r="N247" s="45">
        <v>0.38499282856495126</v>
      </c>
      <c r="O247" s="45">
        <v>-4.1659723379436766</v>
      </c>
      <c r="P247" s="11">
        <v>-0.37000000000000455</v>
      </c>
      <c r="R247" s="2">
        <v>45017</v>
      </c>
      <c r="S247" s="63">
        <v>-0.29163314561543852</v>
      </c>
      <c r="T247" s="64">
        <v>6.6113416320885214</v>
      </c>
      <c r="U247" s="64">
        <v>-1.7120928859588656</v>
      </c>
      <c r="V247" s="64">
        <v>17.193971974971351</v>
      </c>
      <c r="W247" s="64">
        <v>9.9302303354678401</v>
      </c>
      <c r="X247" s="65">
        <v>-2.5799999999999983</v>
      </c>
      <c r="Z247" s="2">
        <v>45017</v>
      </c>
      <c r="AA247" s="63">
        <v>6.086888372214533</v>
      </c>
      <c r="AB247" s="64">
        <v>2.081997251488771</v>
      </c>
      <c r="AC247" s="64">
        <v>-1.7847911178946989</v>
      </c>
      <c r="AD247" s="64">
        <v>7.926364179842901</v>
      </c>
      <c r="AE247" s="64">
        <v>5.7628262826282661</v>
      </c>
      <c r="AF247" s="65">
        <v>-2.8850000000000193</v>
      </c>
      <c r="AH247" s="2">
        <v>45017</v>
      </c>
      <c r="AI247" s="63">
        <v>5.8990261156063726</v>
      </c>
      <c r="AJ247" s="64">
        <v>0.64905947178413337</v>
      </c>
      <c r="AK247" s="64">
        <v>0.17351448682271162</v>
      </c>
      <c r="AL247" s="64">
        <v>6.2300012359751005</v>
      </c>
      <c r="AM247" s="64">
        <v>5.5165458746321638</v>
      </c>
      <c r="AN247" s="65">
        <v>-0.63999999999998636</v>
      </c>
    </row>
    <row r="248" spans="1:40" x14ac:dyDescent="0.3">
      <c r="A248" s="2">
        <v>45047</v>
      </c>
      <c r="B248" s="31" t="str">
        <f>MONTH(Serie_Encadeada[[#This Row],[Período]])&amp;YEAR(Serie_Encadeada[[#This Row],[Período]])</f>
        <v>52023</v>
      </c>
      <c r="C248" s="5">
        <v>116.1</v>
      </c>
      <c r="D248" s="5">
        <v>116.85</v>
      </c>
      <c r="E248" s="5">
        <v>103.7</v>
      </c>
      <c r="F248" s="5">
        <v>128.58000000000001</v>
      </c>
      <c r="G248" s="5">
        <v>110.03</v>
      </c>
      <c r="H248" s="5">
        <v>80.75</v>
      </c>
      <c r="I248" s="97"/>
      <c r="J248" s="2">
        <v>45047</v>
      </c>
      <c r="K248" s="43">
        <v>17.095310136157323</v>
      </c>
      <c r="L248" s="44">
        <v>1.0638297872340337</v>
      </c>
      <c r="M248" s="44">
        <v>3.8141956151766965</v>
      </c>
      <c r="N248" s="45">
        <v>-3.3087682358249193</v>
      </c>
      <c r="O248" s="45">
        <v>-4.3383759346200614</v>
      </c>
      <c r="P248" s="11">
        <v>-0.26999999999999602</v>
      </c>
      <c r="R248" s="2">
        <v>45047</v>
      </c>
      <c r="S248" s="63">
        <v>3.7162765767375352</v>
      </c>
      <c r="T248" s="64">
        <v>7.2805728975394715</v>
      </c>
      <c r="U248" s="64">
        <v>0.14485755673588188</v>
      </c>
      <c r="V248" s="64">
        <v>13.606644283442309</v>
      </c>
      <c r="W248" s="64">
        <v>5.8897122509864355</v>
      </c>
      <c r="X248" s="65">
        <v>-3.7900000000000063</v>
      </c>
      <c r="Z248" s="2">
        <v>45047</v>
      </c>
      <c r="AA248" s="63">
        <v>5.5505022941806716</v>
      </c>
      <c r="AB248" s="64">
        <v>3.1199589382607389</v>
      </c>
      <c r="AC248" s="64">
        <v>-1.3928123038292683</v>
      </c>
      <c r="AD248" s="64">
        <v>9.0009527470874389</v>
      </c>
      <c r="AE248" s="64">
        <v>5.7868723897065566</v>
      </c>
      <c r="AF248" s="65">
        <v>-3.0660000000000167</v>
      </c>
      <c r="AH248" s="2">
        <v>45047</v>
      </c>
      <c r="AI248" s="63">
        <v>5.7856223866194769</v>
      </c>
      <c r="AJ248" s="64">
        <v>1.318751521051327</v>
      </c>
      <c r="AK248" s="64">
        <v>8.9126559714806902E-2</v>
      </c>
      <c r="AL248" s="64">
        <v>7.3980643919606202</v>
      </c>
      <c r="AM248" s="64">
        <v>6.0202230102620531</v>
      </c>
      <c r="AN248" s="65">
        <v>-1.0191666666666634</v>
      </c>
    </row>
    <row r="249" spans="1:40" x14ac:dyDescent="0.3">
      <c r="A249" s="2">
        <v>45078</v>
      </c>
      <c r="B249" s="31" t="str">
        <f>MONTH(Serie_Encadeada[[#This Row],[Período]])&amp;YEAR(Serie_Encadeada[[#This Row],[Período]])</f>
        <v>62023</v>
      </c>
      <c r="C249" s="5">
        <v>122.51</v>
      </c>
      <c r="D249" s="5">
        <v>117.5</v>
      </c>
      <c r="E249" s="5">
        <v>103.48</v>
      </c>
      <c r="F249" s="5">
        <v>133.13</v>
      </c>
      <c r="G249" s="5">
        <v>113.31</v>
      </c>
      <c r="H249" s="5">
        <v>81.180000000000007</v>
      </c>
      <c r="I249" s="97"/>
      <c r="J249" s="2">
        <v>45078</v>
      </c>
      <c r="K249" s="43">
        <v>5.5211024978466936</v>
      </c>
      <c r="L249" s="44">
        <v>0.55626872058194754</v>
      </c>
      <c r="M249" s="44">
        <v>-0.21215043394406832</v>
      </c>
      <c r="N249" s="45">
        <v>3.5386529786902958</v>
      </c>
      <c r="O249" s="45">
        <v>2.981005180405345</v>
      </c>
      <c r="P249" s="11">
        <v>0.43000000000000682</v>
      </c>
      <c r="R249" s="2">
        <v>45078</v>
      </c>
      <c r="S249" s="63">
        <v>7.9478368138162043</v>
      </c>
      <c r="T249" s="64">
        <v>6.692091164986838</v>
      </c>
      <c r="U249" s="64">
        <v>2.6383654036897548</v>
      </c>
      <c r="V249" s="64">
        <v>16.97566118970213</v>
      </c>
      <c r="W249" s="64">
        <v>9.6371552975326651</v>
      </c>
      <c r="X249" s="65">
        <v>-2.3099999999999881</v>
      </c>
      <c r="Z249" s="2">
        <v>45078</v>
      </c>
      <c r="AA249" s="63">
        <v>5.9978297326625265</v>
      </c>
      <c r="AB249" s="64">
        <v>3.7199725463280693</v>
      </c>
      <c r="AC249" s="64">
        <v>-0.72717743784599143</v>
      </c>
      <c r="AD249" s="64">
        <v>10.275530839231559</v>
      </c>
      <c r="AE249" s="64">
        <v>6.3975079028941382</v>
      </c>
      <c r="AF249" s="65">
        <v>-2.9400000000000119</v>
      </c>
      <c r="AH249" s="2">
        <v>45078</v>
      </c>
      <c r="AI249" s="63">
        <v>6.3424777411145099</v>
      </c>
      <c r="AJ249" s="64">
        <v>1.8753850014829578</v>
      </c>
      <c r="AK249" s="64">
        <v>0.45776896997886546</v>
      </c>
      <c r="AL249" s="64">
        <v>8.7671647333062879</v>
      </c>
      <c r="AM249" s="64">
        <v>6.81354272586902</v>
      </c>
      <c r="AN249" s="65">
        <v>-1.1983333333333377</v>
      </c>
    </row>
    <row r="250" spans="1:40" x14ac:dyDescent="0.3">
      <c r="A250" s="2">
        <v>45108</v>
      </c>
      <c r="B250" s="31" t="str">
        <f>MONTH(Serie_Encadeada[[#This Row],[Período]])&amp;YEAR(Serie_Encadeada[[#This Row],[Período]])</f>
        <v>72023</v>
      </c>
      <c r="C250" s="5">
        <v>113.13</v>
      </c>
      <c r="D250" s="5">
        <v>117.37</v>
      </c>
      <c r="E250" s="5">
        <v>103.49</v>
      </c>
      <c r="F250" s="5">
        <v>133.76</v>
      </c>
      <c r="G250" s="5">
        <v>113.96</v>
      </c>
      <c r="H250" s="5">
        <v>81.599999999999994</v>
      </c>
      <c r="I250" s="97"/>
      <c r="J250" s="2">
        <v>45108</v>
      </c>
      <c r="K250" s="43">
        <v>-7.65651783527876</v>
      </c>
      <c r="L250" s="44">
        <v>-0.11063829787233655</v>
      </c>
      <c r="M250" s="44">
        <v>9.6637031310310255E-3</v>
      </c>
      <c r="N250" s="45">
        <v>0.47322166303612673</v>
      </c>
      <c r="O250" s="45">
        <v>0.57364751566498229</v>
      </c>
      <c r="P250" s="11">
        <v>0.41999999999998749</v>
      </c>
      <c r="R250" s="2">
        <v>45108</v>
      </c>
      <c r="S250" s="63">
        <v>1.2348993288590564</v>
      </c>
      <c r="T250" s="64">
        <v>6.6806035266315291</v>
      </c>
      <c r="U250" s="64">
        <v>-0.2794372711505167</v>
      </c>
      <c r="V250" s="64">
        <v>11.096345514950153</v>
      </c>
      <c r="W250" s="64">
        <v>4.1301169590643241</v>
      </c>
      <c r="X250" s="65">
        <v>-1.9100000000000108</v>
      </c>
      <c r="Z250" s="2">
        <v>45108</v>
      </c>
      <c r="AA250" s="63">
        <v>5.2585524396849888</v>
      </c>
      <c r="AB250" s="64">
        <v>4.145389005707421</v>
      </c>
      <c r="AC250" s="64">
        <v>-0.66213113836161297</v>
      </c>
      <c r="AD250" s="64">
        <v>10.3942437055545</v>
      </c>
      <c r="AE250" s="64">
        <v>6.0714754959926474</v>
      </c>
      <c r="AF250" s="65">
        <v>-2.7928571428571729</v>
      </c>
      <c r="AH250" s="2">
        <v>45108</v>
      </c>
      <c r="AI250" s="63">
        <v>6.31158647562998</v>
      </c>
      <c r="AJ250" s="64">
        <v>2.4109851508861597</v>
      </c>
      <c r="AK250" s="64">
        <v>0.40195492538047217</v>
      </c>
      <c r="AL250" s="64">
        <v>9.1014171591157602</v>
      </c>
      <c r="AM250" s="64">
        <v>6.6079658286185197</v>
      </c>
      <c r="AN250" s="65">
        <v>-1.3100000000000023</v>
      </c>
    </row>
    <row r="251" spans="1:40" x14ac:dyDescent="0.3">
      <c r="A251" s="2">
        <v>45139</v>
      </c>
      <c r="B251" s="31" t="str">
        <f>MONTH(Serie_Encadeada[[#This Row],[Período]])&amp;YEAR(Serie_Encadeada[[#This Row],[Período]])</f>
        <v>82023</v>
      </c>
      <c r="C251" s="5">
        <v>121.29</v>
      </c>
      <c r="D251" s="5">
        <v>116.65</v>
      </c>
      <c r="E251" s="5">
        <v>106.52</v>
      </c>
      <c r="F251" s="5">
        <v>133.1</v>
      </c>
      <c r="G251" s="5">
        <v>114.1</v>
      </c>
      <c r="H251" s="5">
        <v>81.89</v>
      </c>
      <c r="I251" s="97"/>
      <c r="J251" s="2">
        <v>45139</v>
      </c>
      <c r="K251" s="43">
        <v>7.2129408644921869</v>
      </c>
      <c r="L251" s="44">
        <v>-0.61344466217943161</v>
      </c>
      <c r="M251" s="44">
        <v>2.9278191129577751</v>
      </c>
      <c r="N251" s="45">
        <v>-0.49342105263157643</v>
      </c>
      <c r="O251" s="45">
        <v>0.12285012285012335</v>
      </c>
      <c r="P251" s="11">
        <v>0.29000000000000625</v>
      </c>
      <c r="R251" s="2">
        <v>45139</v>
      </c>
      <c r="S251" s="63">
        <v>-0.76092292587137345</v>
      </c>
      <c r="T251" s="64">
        <v>5.9780139910965868</v>
      </c>
      <c r="U251" s="64">
        <v>-4.2774982027318522</v>
      </c>
      <c r="V251" s="64">
        <v>13.819052505558403</v>
      </c>
      <c r="W251" s="64">
        <v>7.3983433734939759</v>
      </c>
      <c r="X251" s="65">
        <v>-1.6799999999999926</v>
      </c>
      <c r="Z251" s="2">
        <v>45139</v>
      </c>
      <c r="AA251" s="63">
        <v>4.3849962597513565</v>
      </c>
      <c r="AB251" s="64">
        <v>4.3757279557859565</v>
      </c>
      <c r="AC251" s="64">
        <v>-1.1494113657284057</v>
      </c>
      <c r="AD251" s="64">
        <v>10.816077183964955</v>
      </c>
      <c r="AE251" s="64">
        <v>6.2340028131989822</v>
      </c>
      <c r="AF251" s="65">
        <v>-2.6537500000000165</v>
      </c>
      <c r="AH251" s="2">
        <v>45139</v>
      </c>
      <c r="AI251" s="63">
        <v>5.1202716425488672</v>
      </c>
      <c r="AJ251" s="64">
        <v>2.932408590375386</v>
      </c>
      <c r="AK251" s="64">
        <v>-0.63926346438502812</v>
      </c>
      <c r="AL251" s="64">
        <v>9.7032251036567185</v>
      </c>
      <c r="AM251" s="64">
        <v>6.6900856957465242</v>
      </c>
      <c r="AN251" s="65">
        <v>-1.3899999999999864</v>
      </c>
    </row>
    <row r="252" spans="1:40" x14ac:dyDescent="0.3">
      <c r="A252" s="2">
        <v>45170</v>
      </c>
      <c r="B252" s="31" t="str">
        <f>MONTH(Serie_Encadeada[[#This Row],[Período]])&amp;YEAR(Serie_Encadeada[[#This Row],[Período]])</f>
        <v>92023</v>
      </c>
      <c r="C252" s="5">
        <v>117.13</v>
      </c>
      <c r="D252" s="5">
        <v>116.27</v>
      </c>
      <c r="E252" s="5">
        <v>102.39</v>
      </c>
      <c r="F252" s="5">
        <v>130.66</v>
      </c>
      <c r="G252" s="5">
        <v>112.37</v>
      </c>
      <c r="H252" s="5">
        <v>81.52</v>
      </c>
      <c r="I252" s="97"/>
      <c r="J252" s="2">
        <v>45170</v>
      </c>
      <c r="K252" s="43">
        <v>-3.4297963558413804</v>
      </c>
      <c r="L252" s="44">
        <v>-0.32576082297471892</v>
      </c>
      <c r="M252" s="44">
        <v>-3.8772061584678892</v>
      </c>
      <c r="N252" s="45">
        <v>-1.8332081141998482</v>
      </c>
      <c r="O252" s="45">
        <v>-1.5162138475021822</v>
      </c>
      <c r="P252" s="11">
        <v>-0.37000000000000455</v>
      </c>
      <c r="R252" s="2">
        <v>45170</v>
      </c>
      <c r="S252" s="63">
        <v>1.7636837532580376</v>
      </c>
      <c r="T252" s="64">
        <v>5.642376885335266</v>
      </c>
      <c r="U252" s="64">
        <v>-1.8124280782508635</v>
      </c>
      <c r="V252" s="64">
        <v>9.4488188976377963</v>
      </c>
      <c r="W252" s="64">
        <v>3.595464183645253</v>
      </c>
      <c r="X252" s="65">
        <v>-1.1800000000000068</v>
      </c>
      <c r="Z252" s="2">
        <v>45170</v>
      </c>
      <c r="AA252" s="63">
        <v>4.06982210197536</v>
      </c>
      <c r="AB252" s="64">
        <v>4.517143436802594</v>
      </c>
      <c r="AC252" s="64">
        <v>-1.2237611837577422</v>
      </c>
      <c r="AD252" s="64">
        <v>10.66336077844314</v>
      </c>
      <c r="AE252" s="64">
        <v>5.9407056701612024</v>
      </c>
      <c r="AF252" s="65">
        <v>-2.4900000000000233</v>
      </c>
      <c r="AH252" s="2">
        <v>45170</v>
      </c>
      <c r="AI252" s="63">
        <v>4.9059676361078086</v>
      </c>
      <c r="AJ252" s="64">
        <v>3.4495088976635664</v>
      </c>
      <c r="AK252" s="64">
        <v>-0.88890333379373232</v>
      </c>
      <c r="AL252" s="64">
        <v>9.7805863209813015</v>
      </c>
      <c r="AM252" s="64">
        <v>6.2739403279222818</v>
      </c>
      <c r="AN252" s="65">
        <v>-1.4724999999999966</v>
      </c>
    </row>
    <row r="253" spans="1:40" x14ac:dyDescent="0.3">
      <c r="A253" s="2">
        <v>45200</v>
      </c>
      <c r="B253" s="31" t="str">
        <f>MONTH(Serie_Encadeada[[#This Row],[Período]])&amp;YEAR(Serie_Encadeada[[#This Row],[Período]])</f>
        <v>102023</v>
      </c>
      <c r="C253" s="5">
        <v>115.82</v>
      </c>
      <c r="D253" s="5">
        <v>115.86</v>
      </c>
      <c r="E253" s="5">
        <v>103.43</v>
      </c>
      <c r="F253" s="5">
        <v>129.05000000000001</v>
      </c>
      <c r="G253" s="5">
        <v>111.38</v>
      </c>
      <c r="H253" s="5">
        <v>81.739999999999995</v>
      </c>
      <c r="I253" s="97"/>
      <c r="J253" s="2">
        <v>45200</v>
      </c>
      <c r="K253" s="43">
        <v>-1.1184154358405212</v>
      </c>
      <c r="L253" s="44">
        <v>-0.35262750494538281</v>
      </c>
      <c r="M253" s="44">
        <v>1.015724191815613</v>
      </c>
      <c r="N253" s="45">
        <v>-1.2322057247818654</v>
      </c>
      <c r="O253" s="45">
        <v>-0.88101806531993332</v>
      </c>
      <c r="P253" s="11">
        <v>0.21999999999999886</v>
      </c>
      <c r="R253" s="2">
        <v>45200</v>
      </c>
      <c r="S253" s="63">
        <v>1.7392832044975313</v>
      </c>
      <c r="T253" s="64">
        <v>5.5671981776765369</v>
      </c>
      <c r="U253" s="64">
        <v>0.57370672889926433</v>
      </c>
      <c r="V253" s="64">
        <v>7.7301945070540148</v>
      </c>
      <c r="W253" s="64">
        <v>2.0524097489463027</v>
      </c>
      <c r="X253" s="65">
        <v>-0.88000000000000966</v>
      </c>
      <c r="Z253" s="2">
        <v>45200</v>
      </c>
      <c r="AA253" s="63">
        <v>3.8221317673858284</v>
      </c>
      <c r="AB253" s="64">
        <v>4.6223358130619205</v>
      </c>
      <c r="AC253" s="64">
        <v>-1.0447732290173868</v>
      </c>
      <c r="AD253" s="64">
        <v>10.367746657804648</v>
      </c>
      <c r="AE253" s="64">
        <v>5.5495644960597081</v>
      </c>
      <c r="AF253" s="65">
        <v>-2.3290000000000219</v>
      </c>
      <c r="AH253" s="2">
        <v>45200</v>
      </c>
      <c r="AI253" s="63">
        <v>3.7818210213962256</v>
      </c>
      <c r="AJ253" s="64">
        <v>3.9428323554256712</v>
      </c>
      <c r="AK253" s="64">
        <v>-0.97533268419340557</v>
      </c>
      <c r="AL253" s="64">
        <v>10.069001800926767</v>
      </c>
      <c r="AM253" s="64">
        <v>6.0885554357618661</v>
      </c>
      <c r="AN253" s="65">
        <v>-1.6099999999999852</v>
      </c>
    </row>
    <row r="254" spans="1:40" x14ac:dyDescent="0.3">
      <c r="A254" s="2">
        <v>45231</v>
      </c>
      <c r="B254" s="31" t="str">
        <f>MONTH(Serie_Encadeada[[#This Row],[Período]])&amp;YEAR(Serie_Encadeada[[#This Row],[Período]])</f>
        <v>112023</v>
      </c>
      <c r="C254" s="5">
        <v>114.1</v>
      </c>
      <c r="D254" s="5">
        <v>116.12</v>
      </c>
      <c r="E254" s="5">
        <v>102.39</v>
      </c>
      <c r="F254" s="5">
        <v>148.65</v>
      </c>
      <c r="G254" s="5">
        <v>128.02000000000001</v>
      </c>
      <c r="H254" s="5">
        <v>81.83</v>
      </c>
      <c r="I254" s="97"/>
      <c r="J254" s="2">
        <v>45231</v>
      </c>
      <c r="K254" s="43">
        <v>-1.485063028837851</v>
      </c>
      <c r="L254" s="44">
        <v>0.2244087692042164</v>
      </c>
      <c r="M254" s="44">
        <v>-1.0055109736053429</v>
      </c>
      <c r="N254" s="45">
        <v>15.187911662146449</v>
      </c>
      <c r="O254" s="45">
        <v>14.939845573711631</v>
      </c>
      <c r="P254" s="11">
        <v>9.0000000000003411E-2</v>
      </c>
      <c r="R254" s="2">
        <v>45231</v>
      </c>
      <c r="S254" s="63">
        <v>3.4451495920217563</v>
      </c>
      <c r="T254" s="64">
        <v>5.5636363636363679</v>
      </c>
      <c r="U254" s="64">
        <v>0.39219531326601209</v>
      </c>
      <c r="V254" s="64">
        <v>7.1042582318610954</v>
      </c>
      <c r="W254" s="64">
        <v>1.4582342685053125</v>
      </c>
      <c r="X254" s="65">
        <v>-1.3700000000000045</v>
      </c>
      <c r="Z254" s="2">
        <v>45231</v>
      </c>
      <c r="AA254" s="63">
        <v>3.7869361705729312</v>
      </c>
      <c r="AB254" s="64">
        <v>4.7082244618638791</v>
      </c>
      <c r="AC254" s="64">
        <v>-0.91562018065652107</v>
      </c>
      <c r="AD254" s="64">
        <v>10.026518404676914</v>
      </c>
      <c r="AE254" s="64">
        <v>5.1233145905063635</v>
      </c>
      <c r="AF254" s="65">
        <v>-2.2418181818182035</v>
      </c>
      <c r="AH254" s="2">
        <v>45231</v>
      </c>
      <c r="AI254" s="63">
        <v>3.4235786173770588</v>
      </c>
      <c r="AJ254" s="64">
        <v>4.3775962021271893</v>
      </c>
      <c r="AK254" s="64">
        <v>-0.9677864217861144</v>
      </c>
      <c r="AL254" s="64">
        <v>9.9722676241258519</v>
      </c>
      <c r="AM254" s="64">
        <v>5.5285340141294297</v>
      </c>
      <c r="AN254" s="65">
        <v>-1.8108333333333348</v>
      </c>
    </row>
    <row r="255" spans="1:40" x14ac:dyDescent="0.3">
      <c r="A255" s="2">
        <v>45261</v>
      </c>
      <c r="B255" s="31" t="str">
        <f>MONTH(Serie_Encadeada[[#This Row],[Período]])&amp;YEAR(Serie_Encadeada[[#This Row],[Período]])</f>
        <v>122023</v>
      </c>
      <c r="C255" s="5">
        <v>111.05</v>
      </c>
      <c r="D255" s="5">
        <v>115.17</v>
      </c>
      <c r="E255" s="5">
        <v>98.68</v>
      </c>
      <c r="F255" s="5">
        <v>195.72</v>
      </c>
      <c r="G255" s="5">
        <v>169.95</v>
      </c>
      <c r="H255" s="5">
        <v>78.709999999999994</v>
      </c>
      <c r="I255" s="97"/>
      <c r="J255" s="2">
        <v>45261</v>
      </c>
      <c r="K255" s="43">
        <v>-2.6730937773882535</v>
      </c>
      <c r="L255" s="44">
        <v>-0.81811918704788389</v>
      </c>
      <c r="M255" s="44">
        <v>-3.6234007227268226</v>
      </c>
      <c r="N255" s="45">
        <v>31.664984863773959</v>
      </c>
      <c r="O255" s="45">
        <v>32.752694891423197</v>
      </c>
      <c r="P255" s="11">
        <v>-3.1200000000000045</v>
      </c>
      <c r="R255" s="2">
        <v>45261</v>
      </c>
      <c r="S255" s="63">
        <v>4.1158822426401658</v>
      </c>
      <c r="T255" s="64">
        <v>5.0341997264021847</v>
      </c>
      <c r="U255" s="64">
        <v>2.343912051441615</v>
      </c>
      <c r="V255" s="64">
        <v>7.9894063120723837</v>
      </c>
      <c r="W255" s="64">
        <v>2.8192873132070888</v>
      </c>
      <c r="X255" s="65">
        <v>-1.2600000000000051</v>
      </c>
      <c r="Z255" s="2">
        <v>45261</v>
      </c>
      <c r="AA255" s="63">
        <v>3.8141744753860096</v>
      </c>
      <c r="AB255" s="64">
        <v>4.7354014598540122</v>
      </c>
      <c r="AC255" s="64">
        <v>-0.66034747435365393</v>
      </c>
      <c r="AD255" s="64">
        <v>9.7817873288170922</v>
      </c>
      <c r="AE255" s="64">
        <v>4.8466311155025217</v>
      </c>
      <c r="AF255" s="65">
        <v>-2.1600000000000108</v>
      </c>
      <c r="AH255" s="2">
        <v>45261</v>
      </c>
      <c r="AI255" s="63">
        <v>3.8141744753860096</v>
      </c>
      <c r="AJ255" s="64">
        <v>4.7354014598540122</v>
      </c>
      <c r="AK255" s="64">
        <v>-0.66034747435365393</v>
      </c>
      <c r="AL255" s="64">
        <v>9.7817873288170922</v>
      </c>
      <c r="AM255" s="64">
        <v>4.8466311155025217</v>
      </c>
      <c r="AN255" s="65">
        <v>-2.1600000000000108</v>
      </c>
    </row>
    <row r="256" spans="1:40" x14ac:dyDescent="0.3">
      <c r="A256" s="2">
        <v>45292</v>
      </c>
      <c r="B256" s="31" t="str">
        <f>MONTH(Serie_Encadeada[[#This Row],[Período]])&amp;YEAR(Serie_Encadeada[[#This Row],[Período]])</f>
        <v>12024</v>
      </c>
      <c r="C256" s="5">
        <v>92.82</v>
      </c>
      <c r="D256" s="5">
        <v>117.47</v>
      </c>
      <c r="E256" s="5">
        <v>99.58</v>
      </c>
      <c r="F256" s="5">
        <v>142.1</v>
      </c>
      <c r="G256" s="5">
        <v>120.97</v>
      </c>
      <c r="H256" s="5">
        <v>78.599999999999994</v>
      </c>
      <c r="I256" s="97"/>
      <c r="J256" s="2">
        <v>45292</v>
      </c>
      <c r="K256" s="43">
        <v>-16.416028815848719</v>
      </c>
      <c r="L256" s="44">
        <v>1.9970478423200462</v>
      </c>
      <c r="M256" s="44">
        <v>0.91203891366030743</v>
      </c>
      <c r="N256" s="45">
        <v>-27.396280400572248</v>
      </c>
      <c r="O256" s="45">
        <v>-28.820241247425709</v>
      </c>
      <c r="P256" s="11">
        <v>-0.10999999999999943</v>
      </c>
      <c r="R256" s="2">
        <v>45292</v>
      </c>
      <c r="S256" s="63">
        <v>-4.5650832819247498</v>
      </c>
      <c r="T256" s="64">
        <v>7.2295755362848029</v>
      </c>
      <c r="U256" s="64">
        <v>0.63668519454269368</v>
      </c>
      <c r="V256" s="64">
        <v>8.0526195726560754</v>
      </c>
      <c r="W256" s="64">
        <v>0.77474175274907742</v>
      </c>
      <c r="X256" s="65">
        <v>-1.3200000000000074</v>
      </c>
      <c r="Z256" s="2">
        <v>45292</v>
      </c>
      <c r="AA256" s="63">
        <v>-4.5650832819247498</v>
      </c>
      <c r="AB256" s="64">
        <v>7.2295755362848029</v>
      </c>
      <c r="AC256" s="64">
        <v>0.63668519454269368</v>
      </c>
      <c r="AD256" s="64">
        <v>8.0526195726560754</v>
      </c>
      <c r="AE256" s="64">
        <v>0.77474175274907742</v>
      </c>
      <c r="AF256" s="65">
        <v>-1.3200000000000074</v>
      </c>
      <c r="AH256" s="2">
        <v>45292</v>
      </c>
      <c r="AI256" s="63">
        <v>2.8403435264704981</v>
      </c>
      <c r="AJ256" s="64">
        <v>5.3496064788411024</v>
      </c>
      <c r="AK256" s="64">
        <v>-0.80013619339461151</v>
      </c>
      <c r="AL256" s="64">
        <v>9.5067276358667119</v>
      </c>
      <c r="AM256" s="64">
        <v>3.9759799544944006</v>
      </c>
      <c r="AN256" s="65">
        <v>-2.1058333333333366</v>
      </c>
    </row>
    <row r="257" spans="1:40" x14ac:dyDescent="0.3">
      <c r="A257" s="2">
        <v>45323</v>
      </c>
      <c r="B257" s="31" t="str">
        <f>MONTH(Serie_Encadeada[[#This Row],[Período]])&amp;YEAR(Serie_Encadeada[[#This Row],[Período]])</f>
        <v>22024</v>
      </c>
      <c r="C257" s="5">
        <v>104.49</v>
      </c>
      <c r="D257" s="5">
        <v>117.96</v>
      </c>
      <c r="E257" s="5">
        <v>101.3</v>
      </c>
      <c r="F257" s="5">
        <v>141.6</v>
      </c>
      <c r="G257" s="5">
        <v>120.04</v>
      </c>
      <c r="H257" s="5">
        <v>80.52</v>
      </c>
      <c r="I257" s="97"/>
      <c r="J257" s="2">
        <v>45323</v>
      </c>
      <c r="K257" s="43">
        <v>12.572721396250811</v>
      </c>
      <c r="L257" s="44">
        <v>0.41712777730483946</v>
      </c>
      <c r="M257" s="44">
        <v>1.727254468768828</v>
      </c>
      <c r="N257" s="45">
        <v>-0.35186488388458831</v>
      </c>
      <c r="O257" s="45">
        <v>-0.76878564933453963</v>
      </c>
      <c r="P257" s="11">
        <v>1.9200000000000017</v>
      </c>
      <c r="R257" s="2">
        <v>45323</v>
      </c>
      <c r="S257" s="63">
        <v>8.4258586697104807</v>
      </c>
      <c r="T257" s="64">
        <v>7.1000544761212936</v>
      </c>
      <c r="U257" s="64">
        <v>4.6920214964861424</v>
      </c>
      <c r="V257" s="64">
        <v>11.866013588244586</v>
      </c>
      <c r="W257" s="64">
        <v>4.4461846341251192</v>
      </c>
      <c r="X257" s="65">
        <v>1.5499999999999972</v>
      </c>
      <c r="Z257" s="2">
        <v>45323</v>
      </c>
      <c r="AA257" s="63">
        <v>1.9005319423643066</v>
      </c>
      <c r="AB257" s="64">
        <v>7.1646410851654645</v>
      </c>
      <c r="AC257" s="64">
        <v>2.6416636860661118</v>
      </c>
      <c r="AD257" s="64">
        <v>9.9228951141074884</v>
      </c>
      <c r="AE257" s="64">
        <v>2.5705409201174461</v>
      </c>
      <c r="AF257" s="65">
        <v>0.11500000000000909</v>
      </c>
      <c r="AH257" s="2">
        <v>45323</v>
      </c>
      <c r="AI257" s="63">
        <v>2.4682867186305941</v>
      </c>
      <c r="AJ257" s="64">
        <v>5.8653678107641785</v>
      </c>
      <c r="AK257" s="64">
        <v>-0.21286448981582495</v>
      </c>
      <c r="AL257" s="64">
        <v>10.549460662192454</v>
      </c>
      <c r="AM257" s="64">
        <v>4.4740503637058469</v>
      </c>
      <c r="AN257" s="65">
        <v>-1.6749999999999972</v>
      </c>
    </row>
    <row r="258" spans="1:40" x14ac:dyDescent="0.3">
      <c r="A258" s="2">
        <v>45352</v>
      </c>
      <c r="B258" s="31" t="str">
        <f>MONTH(Serie_Encadeada[[#This Row],[Período]])&amp;YEAR(Serie_Encadeada[[#This Row],[Período]])</f>
        <v>32024</v>
      </c>
      <c r="C258" s="5">
        <v>110.99</v>
      </c>
      <c r="D258" s="5">
        <v>118.45</v>
      </c>
      <c r="E258" s="5">
        <v>103.73</v>
      </c>
      <c r="F258" s="5">
        <v>137.97</v>
      </c>
      <c r="G258" s="5">
        <v>116.47</v>
      </c>
      <c r="H258" s="5">
        <v>80.63</v>
      </c>
      <c r="I258" s="97"/>
      <c r="J258" s="2">
        <v>45352</v>
      </c>
      <c r="K258" s="43">
        <v>6.2206909752129391</v>
      </c>
      <c r="L258" s="44">
        <v>0.41539504916921766</v>
      </c>
      <c r="M258" s="44">
        <v>2.3988153998025736</v>
      </c>
      <c r="N258" s="45">
        <v>-2.5635593220338952</v>
      </c>
      <c r="O258" s="45">
        <v>-2.9740086637787466</v>
      </c>
      <c r="P258" s="11">
        <v>0.10999999999999943</v>
      </c>
      <c r="R258" s="2">
        <v>45352</v>
      </c>
      <c r="S258" s="63">
        <v>-2.047480363604278</v>
      </c>
      <c r="T258" s="64">
        <v>7.3111070846167854</v>
      </c>
      <c r="U258" s="64">
        <v>0.35797213622291463</v>
      </c>
      <c r="V258" s="64">
        <v>4.1518834453083722</v>
      </c>
      <c r="W258" s="64">
        <v>-2.9578403599400076</v>
      </c>
      <c r="X258" s="65">
        <v>-0.76000000000000512</v>
      </c>
      <c r="Z258" s="2">
        <v>45352</v>
      </c>
      <c r="AA258" s="63">
        <v>0.44308333876328065</v>
      </c>
      <c r="AB258" s="64">
        <v>7.2136213530463245</v>
      </c>
      <c r="AC258" s="64">
        <v>1.8524091349851275</v>
      </c>
      <c r="AD258" s="64">
        <v>7.9654854567800131</v>
      </c>
      <c r="AE258" s="64">
        <v>0.70142820924533344</v>
      </c>
      <c r="AF258" s="65">
        <v>-0.1766666666666481</v>
      </c>
      <c r="AH258" s="2">
        <v>45352</v>
      </c>
      <c r="AI258" s="63">
        <v>2.0508050744083994</v>
      </c>
      <c r="AJ258" s="64">
        <v>6.3904579689018695</v>
      </c>
      <c r="AK258" s="64">
        <v>0.23823898960562476</v>
      </c>
      <c r="AL258" s="64">
        <v>10.457199717196053</v>
      </c>
      <c r="AM258" s="64">
        <v>3.8788767209910624</v>
      </c>
      <c r="AN258" s="65">
        <v>-1.4575000000000102</v>
      </c>
    </row>
    <row r="259" spans="1:40" x14ac:dyDescent="0.3">
      <c r="A259" s="2">
        <v>45383</v>
      </c>
      <c r="B259" s="31" t="str">
        <f>MONTH(Serie_Encadeada[[#This Row],[Período]])&amp;YEAR(Serie_Encadeada[[#This Row],[Período]])</f>
        <v>42024</v>
      </c>
      <c r="C259" s="5">
        <v>117.01</v>
      </c>
      <c r="D259" s="5">
        <v>118.66</v>
      </c>
      <c r="E259" s="5">
        <v>105.44</v>
      </c>
      <c r="F259" s="5">
        <v>134.65</v>
      </c>
      <c r="G259" s="5">
        <v>113.47</v>
      </c>
      <c r="H259" s="5">
        <v>81.69</v>
      </c>
      <c r="I259" s="97"/>
      <c r="J259" s="2">
        <v>45383</v>
      </c>
      <c r="K259" s="43">
        <v>5.423912064149933</v>
      </c>
      <c r="L259" s="44">
        <v>0.17728999577880433</v>
      </c>
      <c r="M259" s="44">
        <v>1.6485105562518014</v>
      </c>
      <c r="N259" s="45">
        <v>-2.4063202145393876</v>
      </c>
      <c r="O259" s="45">
        <v>-2.5757705846999226</v>
      </c>
      <c r="P259" s="11">
        <v>1.0600000000000023</v>
      </c>
      <c r="R259" s="2">
        <v>45383</v>
      </c>
      <c r="S259" s="63">
        <v>18.013111447302066</v>
      </c>
      <c r="T259" s="64">
        <v>2.6293028887735614</v>
      </c>
      <c r="U259" s="64">
        <v>5.5561117228951815</v>
      </c>
      <c r="V259" s="64">
        <v>1.2558279440517492</v>
      </c>
      <c r="W259" s="64">
        <v>-1.3475917231785752</v>
      </c>
      <c r="X259" s="65">
        <v>0.67000000000000171</v>
      </c>
      <c r="Z259" s="2">
        <v>45383</v>
      </c>
      <c r="AA259" s="63">
        <v>4.7329409736757784</v>
      </c>
      <c r="AB259" s="64">
        <v>6.0243667122888027</v>
      </c>
      <c r="AC259" s="64">
        <v>2.7797272909564952</v>
      </c>
      <c r="AD259" s="64">
        <v>6.2612216831569647</v>
      </c>
      <c r="AE259" s="64">
        <v>0.19999574477139945</v>
      </c>
      <c r="AF259" s="65">
        <v>3.50000000000108E-2</v>
      </c>
      <c r="AH259" s="2">
        <v>45383</v>
      </c>
      <c r="AI259" s="63">
        <v>3.4352862230152881</v>
      </c>
      <c r="AJ259" s="64">
        <v>6.0439933851346908</v>
      </c>
      <c r="AK259" s="64">
        <v>0.83420484999019839</v>
      </c>
      <c r="AL259" s="64">
        <v>9.1721770831313307</v>
      </c>
      <c r="AM259" s="64">
        <v>2.9985093043658098</v>
      </c>
      <c r="AN259" s="65">
        <v>-1.1866666666666674</v>
      </c>
    </row>
    <row r="260" spans="1:40" x14ac:dyDescent="0.3">
      <c r="A260" s="2">
        <v>45413</v>
      </c>
      <c r="B260" s="31" t="str">
        <f>MONTH(Serie_Encadeada[[#This Row],[Período]])&amp;YEAR(Serie_Encadeada[[#This Row],[Período]])</f>
        <v>52024</v>
      </c>
      <c r="C260" s="5">
        <v>108.97</v>
      </c>
      <c r="D260" s="5">
        <v>118.6</v>
      </c>
      <c r="E260" s="5">
        <v>104.88</v>
      </c>
      <c r="F260" s="5">
        <v>132.81</v>
      </c>
      <c r="G260" s="5">
        <v>111.98</v>
      </c>
      <c r="H260" s="5">
        <v>81.58</v>
      </c>
      <c r="I260" s="97"/>
      <c r="J260" s="2">
        <v>45413</v>
      </c>
      <c r="K260" s="43">
        <v>-6.8712075890949542</v>
      </c>
      <c r="L260" s="44">
        <v>-5.056463846283691E-2</v>
      </c>
      <c r="M260" s="44">
        <v>-0.53110773899848474</v>
      </c>
      <c r="N260" s="45">
        <v>-1.3665057556628319</v>
      </c>
      <c r="O260" s="45">
        <v>-1.3131224112100071</v>
      </c>
      <c r="P260" s="11">
        <v>-0.10999999999999943</v>
      </c>
      <c r="R260" s="2">
        <v>45413</v>
      </c>
      <c r="S260" s="63">
        <v>-6.1412575366063704</v>
      </c>
      <c r="T260" s="64">
        <v>1.4976465554129226</v>
      </c>
      <c r="U260" s="64">
        <v>1.137897782063638</v>
      </c>
      <c r="V260" s="64">
        <v>3.289780681287906</v>
      </c>
      <c r="W260" s="64">
        <v>1.7722439334726918</v>
      </c>
      <c r="X260" s="65">
        <v>0.82999999999999829</v>
      </c>
      <c r="Z260" s="2">
        <v>45413</v>
      </c>
      <c r="AA260" s="63">
        <v>2.3152492387828025</v>
      </c>
      <c r="AB260" s="64">
        <v>5.0840829096597622</v>
      </c>
      <c r="AC260" s="64">
        <v>2.4410138065491775</v>
      </c>
      <c r="AD260" s="64">
        <v>5.6753358277617432</v>
      </c>
      <c r="AE260" s="64">
        <v>0.49824150058618377</v>
      </c>
      <c r="AF260" s="65">
        <v>0.19400000000000261</v>
      </c>
      <c r="AH260" s="2">
        <v>45413</v>
      </c>
      <c r="AI260" s="63">
        <v>2.5662270533237042</v>
      </c>
      <c r="AJ260" s="64">
        <v>5.5441293480055949</v>
      </c>
      <c r="AK260" s="64">
        <v>0.91824813940377437</v>
      </c>
      <c r="AL260" s="64">
        <v>8.3668806441083845</v>
      </c>
      <c r="AM260" s="64">
        <v>2.6893441749813674</v>
      </c>
      <c r="AN260" s="65">
        <v>-0.8016666666666481</v>
      </c>
    </row>
    <row r="261" spans="1:40" x14ac:dyDescent="0.3">
      <c r="A261" s="2">
        <v>45444</v>
      </c>
      <c r="B261" s="31" t="str">
        <f>MONTH(Serie_Encadeada[[#This Row],[Período]])&amp;YEAR(Serie_Encadeada[[#This Row],[Período]])</f>
        <v>62024</v>
      </c>
      <c r="C261" s="5">
        <v>116.11</v>
      </c>
      <c r="D261" s="5">
        <v>118.44</v>
      </c>
      <c r="E261" s="5">
        <v>103.17</v>
      </c>
      <c r="F261" s="5">
        <v>134.19</v>
      </c>
      <c r="G261" s="5">
        <v>113.3</v>
      </c>
      <c r="H261" s="5">
        <v>82.43</v>
      </c>
      <c r="I261" s="97"/>
      <c r="J261" s="2">
        <v>45444</v>
      </c>
      <c r="K261" s="43">
        <v>6.5522620904836195</v>
      </c>
      <c r="L261" s="44">
        <v>-0.13490725126475261</v>
      </c>
      <c r="M261" s="44">
        <v>-1.6304347826086898</v>
      </c>
      <c r="N261" s="45">
        <v>1.0390783826519052</v>
      </c>
      <c r="O261" s="45">
        <v>1.1787819253438052</v>
      </c>
      <c r="P261" s="11">
        <v>0.85000000000000853</v>
      </c>
      <c r="R261" s="2">
        <v>45444</v>
      </c>
      <c r="S261" s="63">
        <v>-5.2240633417680238</v>
      </c>
      <c r="T261" s="64">
        <v>0.79999999999999805</v>
      </c>
      <c r="U261" s="64">
        <v>-0.29957479706223644</v>
      </c>
      <c r="V261" s="64">
        <v>0.79621422669571273</v>
      </c>
      <c r="W261" s="64">
        <v>-8.8253463948505095E-3</v>
      </c>
      <c r="X261" s="65">
        <v>1.25</v>
      </c>
      <c r="Z261" s="2">
        <v>45444</v>
      </c>
      <c r="AA261" s="63">
        <v>0.88258104544748572</v>
      </c>
      <c r="AB261" s="64">
        <v>4.3438621257573029</v>
      </c>
      <c r="AC261" s="64">
        <v>1.9731415184610877</v>
      </c>
      <c r="AD261" s="64">
        <v>4.848137535816611</v>
      </c>
      <c r="AE261" s="64">
        <v>0.41537463041755385</v>
      </c>
      <c r="AF261" s="65">
        <v>0.37000000000000455</v>
      </c>
      <c r="AH261" s="2">
        <v>45444</v>
      </c>
      <c r="AI261" s="63">
        <v>1.3846002853756252</v>
      </c>
      <c r="AJ261" s="64">
        <v>5.0336296926671826</v>
      </c>
      <c r="AK261" s="64">
        <v>0.67414997595232706</v>
      </c>
      <c r="AL261" s="64">
        <v>7.1102990915355404</v>
      </c>
      <c r="AM261" s="64">
        <v>1.9674073238324314</v>
      </c>
      <c r="AN261" s="65">
        <v>-0.50499999999999545</v>
      </c>
    </row>
    <row r="262" spans="1:40" x14ac:dyDescent="0.3">
      <c r="A262" s="2">
        <v>45474</v>
      </c>
      <c r="B262" s="31" t="str">
        <f>MONTH(Serie_Encadeada[[#This Row],[Período]])&amp;YEAR(Serie_Encadeada[[#This Row],[Período]])</f>
        <v>72024</v>
      </c>
      <c r="C262" s="5">
        <v>123.12</v>
      </c>
      <c r="D262" s="5">
        <v>118.65</v>
      </c>
      <c r="E262" s="5">
        <v>109.06</v>
      </c>
      <c r="F262" s="5">
        <v>138.06</v>
      </c>
      <c r="G262" s="5">
        <v>116.36</v>
      </c>
      <c r="H262" s="5">
        <v>82.01</v>
      </c>
      <c r="I262" s="97"/>
      <c r="J262" s="2">
        <v>45474</v>
      </c>
      <c r="K262" s="43">
        <v>6.0373783481181684</v>
      </c>
      <c r="L262" s="44">
        <v>0.17730496453901382</v>
      </c>
      <c r="M262" s="44">
        <v>5.70902394106814</v>
      </c>
      <c r="N262" s="45">
        <v>2.8839704896042959</v>
      </c>
      <c r="O262" s="45">
        <v>2.7007943512797903</v>
      </c>
      <c r="P262" s="11">
        <v>-0.42000000000000171</v>
      </c>
      <c r="R262" s="2">
        <v>45474</v>
      </c>
      <c r="S262" s="63">
        <v>8.8305489260143286</v>
      </c>
      <c r="T262" s="64">
        <v>1.0905682883189922</v>
      </c>
      <c r="U262" s="64">
        <v>5.3821625277804692</v>
      </c>
      <c r="V262" s="64">
        <v>3.2147129186602958</v>
      </c>
      <c r="W262" s="64">
        <v>2.1060021060021112</v>
      </c>
      <c r="X262" s="65">
        <v>0.4100000000000108</v>
      </c>
      <c r="Z262" s="2">
        <v>45474</v>
      </c>
      <c r="AA262" s="63">
        <v>2.0690656215773919</v>
      </c>
      <c r="AB262" s="64">
        <v>3.8650129795211923</v>
      </c>
      <c r="AC262" s="64">
        <v>2.4703014246861161</v>
      </c>
      <c r="AD262" s="64">
        <v>4.6103959695759453</v>
      </c>
      <c r="AE262" s="64">
        <v>0.65402385700661292</v>
      </c>
      <c r="AF262" s="65">
        <v>0.37571428571430943</v>
      </c>
      <c r="AH262" s="2">
        <v>45474</v>
      </c>
      <c r="AI262" s="63">
        <v>2.0325049964176838</v>
      </c>
      <c r="AJ262" s="64">
        <v>4.5555110101415153</v>
      </c>
      <c r="AK262" s="64">
        <v>1.1521150647402325</v>
      </c>
      <c r="AL262" s="64">
        <v>6.4827759144908201</v>
      </c>
      <c r="AM262" s="64">
        <v>1.812136676437301</v>
      </c>
      <c r="AN262" s="65">
        <v>-0.31166666666668164</v>
      </c>
    </row>
    <row r="263" spans="1:40" x14ac:dyDescent="0.3">
      <c r="A263" s="2">
        <v>45505</v>
      </c>
      <c r="B263" s="31" t="str">
        <f>MONTH(Serie_Encadeada[[#This Row],[Período]])&amp;YEAR(Serie_Encadeada[[#This Row],[Período]])</f>
        <v>82024</v>
      </c>
      <c r="C263" s="5">
        <v>129.57</v>
      </c>
      <c r="D263" s="5">
        <v>118.88</v>
      </c>
      <c r="E263" s="5">
        <v>108.5</v>
      </c>
      <c r="F263" s="5">
        <v>132.91</v>
      </c>
      <c r="G263" s="5">
        <v>111.81</v>
      </c>
      <c r="H263" s="5">
        <v>81.150000000000006</v>
      </c>
      <c r="I263" s="97"/>
      <c r="J263" s="2">
        <v>45505</v>
      </c>
      <c r="K263" s="43">
        <v>5.2387914230019401</v>
      </c>
      <c r="L263" s="44">
        <v>0.19384745048461</v>
      </c>
      <c r="M263" s="44">
        <v>-0.51347881899871839</v>
      </c>
      <c r="N263" s="45">
        <v>-3.7302622048384801</v>
      </c>
      <c r="O263" s="45">
        <v>-3.9102784462014415</v>
      </c>
      <c r="P263" s="11">
        <v>-0.85999999999999943</v>
      </c>
      <c r="R263" s="2">
        <v>45505</v>
      </c>
      <c r="S263" s="63">
        <v>6.8266139005688737</v>
      </c>
      <c r="T263" s="64">
        <v>1.9117016716673723</v>
      </c>
      <c r="U263" s="64">
        <v>1.8588058580548292</v>
      </c>
      <c r="V263" s="64">
        <v>-0.14274981217129806</v>
      </c>
      <c r="W263" s="64">
        <v>-2.0070113935144542</v>
      </c>
      <c r="X263" s="65">
        <v>-0.73999999999999488</v>
      </c>
      <c r="Z263" s="2">
        <v>45505</v>
      </c>
      <c r="AA263" s="63">
        <v>2.7254527254527168</v>
      </c>
      <c r="AB263" s="64">
        <v>3.6157363849200226</v>
      </c>
      <c r="AC263" s="64">
        <v>2.3904919438828776</v>
      </c>
      <c r="AD263" s="64">
        <v>4.0090865023619271</v>
      </c>
      <c r="AE263" s="64">
        <v>0.32450266439479958</v>
      </c>
      <c r="AF263" s="65">
        <v>0.23625000000001251</v>
      </c>
      <c r="AH263" s="2">
        <v>45505</v>
      </c>
      <c r="AI263" s="63">
        <v>2.7290154110881408</v>
      </c>
      <c r="AJ263" s="64">
        <v>4.2119806135114528</v>
      </c>
      <c r="AK263" s="64">
        <v>1.7083033200183264</v>
      </c>
      <c r="AL263" s="64">
        <v>5.4030571398427627</v>
      </c>
      <c r="AM263" s="64">
        <v>1.092632594425694</v>
      </c>
      <c r="AN263" s="65">
        <v>-0.23333333333333428</v>
      </c>
    </row>
    <row r="264" spans="1:40" x14ac:dyDescent="0.3">
      <c r="A264" s="2">
        <v>45536</v>
      </c>
      <c r="B264" s="31" t="str">
        <f>MONTH(Serie_Encadeada[[#This Row],[Período]])&amp;YEAR(Serie_Encadeada[[#This Row],[Período]])</f>
        <v>92024</v>
      </c>
      <c r="C264" s="5">
        <v>124.59</v>
      </c>
      <c r="D264" s="5">
        <v>119.48</v>
      </c>
      <c r="E264" s="5">
        <v>105.7</v>
      </c>
      <c r="F264" s="5">
        <v>132.06</v>
      </c>
      <c r="G264" s="5">
        <v>110.53</v>
      </c>
      <c r="H264" s="5">
        <v>82.96</v>
      </c>
      <c r="I264" s="97"/>
      <c r="J264" s="2">
        <v>45536</v>
      </c>
      <c r="K264" s="43">
        <v>-3.8434822875665589</v>
      </c>
      <c r="L264" s="44">
        <v>0.50471063257066673</v>
      </c>
      <c r="M264" s="44">
        <v>-2.5806451612903198</v>
      </c>
      <c r="N264" s="45">
        <v>-0.63953050936723677</v>
      </c>
      <c r="O264" s="45">
        <v>-1.144799212950542</v>
      </c>
      <c r="P264" s="11">
        <v>1.8099999999999881</v>
      </c>
      <c r="R264" s="2">
        <v>45536</v>
      </c>
      <c r="S264" s="63">
        <v>6.3689917186032687</v>
      </c>
      <c r="T264" s="64">
        <v>2.7608153435968075</v>
      </c>
      <c r="U264" s="64">
        <v>3.2327375720285207</v>
      </c>
      <c r="V264" s="64">
        <v>1.0714832389407667</v>
      </c>
      <c r="W264" s="64">
        <v>-1.6374477173622883</v>
      </c>
      <c r="X264" s="65">
        <v>1.4399999999999977</v>
      </c>
      <c r="Z264" s="2">
        <v>45536</v>
      </c>
      <c r="AA264" s="63">
        <v>3.1538268506900722</v>
      </c>
      <c r="AB264" s="64">
        <v>3.5192608193491401</v>
      </c>
      <c r="AC264" s="64">
        <v>2.4843773814967411</v>
      </c>
      <c r="AD264" s="64">
        <v>3.6845709647691374</v>
      </c>
      <c r="AE264" s="64">
        <v>0.11124223722649799</v>
      </c>
      <c r="AF264" s="65">
        <v>0.37000000000001876</v>
      </c>
      <c r="AH264" s="2">
        <v>45536</v>
      </c>
      <c r="AI264" s="63">
        <v>3.134019064843049</v>
      </c>
      <c r="AJ264" s="64">
        <v>3.9721121104925401</v>
      </c>
      <c r="AK264" s="64">
        <v>2.1372531337361109</v>
      </c>
      <c r="AL264" s="64">
        <v>4.7565928546336451</v>
      </c>
      <c r="AM264" s="64">
        <v>0.68949170030466611</v>
      </c>
      <c r="AN264" s="65">
        <v>-1.5000000000000568E-2</v>
      </c>
    </row>
    <row r="265" spans="1:40" x14ac:dyDescent="0.3">
      <c r="A265" s="2">
        <v>45566</v>
      </c>
      <c r="B265" s="31" t="str">
        <f>MONTH(Serie_Encadeada[[#This Row],[Período]])&amp;YEAR(Serie_Encadeada[[#This Row],[Período]])</f>
        <v>102024</v>
      </c>
      <c r="C265" s="5">
        <v>125.4</v>
      </c>
      <c r="D265" s="5">
        <v>119.17</v>
      </c>
      <c r="E265" s="5">
        <v>107.71</v>
      </c>
      <c r="F265" s="5">
        <v>132.72999999999999</v>
      </c>
      <c r="G265" s="5">
        <v>111.38</v>
      </c>
      <c r="H265" s="5">
        <v>82.25</v>
      </c>
      <c r="I265" s="97"/>
      <c r="J265" s="2">
        <v>45566</v>
      </c>
      <c r="K265" s="43">
        <v>0.65013243438478385</v>
      </c>
      <c r="L265" s="44">
        <v>-0.25945764981587066</v>
      </c>
      <c r="M265" s="44">
        <v>1.9016083254493763</v>
      </c>
      <c r="N265" s="45">
        <v>0.50734514614568182</v>
      </c>
      <c r="O265" s="45">
        <v>0.7690219849814478</v>
      </c>
      <c r="P265" s="11">
        <v>-0.70999999999999375</v>
      </c>
      <c r="R265" s="2">
        <v>45566</v>
      </c>
      <c r="S265" s="63">
        <v>8.2714557071317678</v>
      </c>
      <c r="T265" s="64">
        <v>2.8568962540997775</v>
      </c>
      <c r="U265" s="64">
        <v>4.1380643913757966</v>
      </c>
      <c r="V265" s="64">
        <v>2.851607903913195</v>
      </c>
      <c r="W265" s="64">
        <v>0</v>
      </c>
      <c r="X265" s="65">
        <v>0.51000000000000512</v>
      </c>
      <c r="Z265" s="2">
        <v>45566</v>
      </c>
      <c r="AA265" s="63">
        <v>3.6868182758279606</v>
      </c>
      <c r="AB265" s="64">
        <v>3.4523072091014728</v>
      </c>
      <c r="AC265" s="64">
        <v>2.651741244850645</v>
      </c>
      <c r="AD265" s="64">
        <v>3.6026284093854333</v>
      </c>
      <c r="AE265" s="64">
        <v>0.10042264836355541</v>
      </c>
      <c r="AF265" s="65">
        <v>0.38400000000001455</v>
      </c>
      <c r="AH265" s="2">
        <v>45566</v>
      </c>
      <c r="AI265" s="63">
        <v>3.7011956088274949</v>
      </c>
      <c r="AJ265" s="64">
        <v>3.7493410648392396</v>
      </c>
      <c r="AK265" s="64">
        <v>2.438584703125255</v>
      </c>
      <c r="AL265" s="64">
        <v>4.3876581793669702</v>
      </c>
      <c r="AM265" s="64">
        <v>0.53249618899783768</v>
      </c>
      <c r="AN265" s="65">
        <v>0.10083333333332689</v>
      </c>
    </row>
    <row r="266" spans="1:40" x14ac:dyDescent="0.3">
      <c r="A266" s="2">
        <v>45597</v>
      </c>
      <c r="B266" s="31" t="str">
        <f>MONTH(Serie_Encadeada[[#This Row],[Período]])&amp;YEAR(Serie_Encadeada[[#This Row],[Período]])</f>
        <v>112024</v>
      </c>
      <c r="C266" s="5">
        <v>121.89</v>
      </c>
      <c r="D266" s="5">
        <v>118.94</v>
      </c>
      <c r="E266" s="5">
        <v>105.85</v>
      </c>
      <c r="F266" s="5">
        <v>147.01</v>
      </c>
      <c r="G266" s="5">
        <v>123.6</v>
      </c>
      <c r="H266" s="5">
        <v>80.900000000000006</v>
      </c>
      <c r="I266" s="97"/>
      <c r="J266" s="2">
        <v>45597</v>
      </c>
      <c r="K266" s="43">
        <v>-2.799043062200961</v>
      </c>
      <c r="L266" s="44">
        <v>-0.19300159436100023</v>
      </c>
      <c r="M266" s="44">
        <v>-1.7268591588524738</v>
      </c>
      <c r="N266" s="45">
        <v>10.758683040759438</v>
      </c>
      <c r="O266" s="45">
        <v>10.971449093194469</v>
      </c>
      <c r="P266" s="11">
        <v>-1.3499999999999943</v>
      </c>
      <c r="R266" s="2">
        <v>45597</v>
      </c>
      <c r="S266" s="63">
        <v>6.8273444347064034</v>
      </c>
      <c r="T266" s="64">
        <v>2.4285222183947579</v>
      </c>
      <c r="U266" s="64">
        <v>3.3792362535403786</v>
      </c>
      <c r="V266" s="64">
        <v>-1.1032626976118498</v>
      </c>
      <c r="W266" s="64">
        <v>-3.4525855335104012</v>
      </c>
      <c r="X266" s="65">
        <v>-0.92999999999999261</v>
      </c>
      <c r="Z266" s="2">
        <v>45597</v>
      </c>
      <c r="AA266" s="63">
        <v>3.9790567376465087</v>
      </c>
      <c r="AB266" s="64">
        <v>3.3581291441880441</v>
      </c>
      <c r="AC266" s="64">
        <v>2.7179906791419066</v>
      </c>
      <c r="AD266" s="64">
        <v>3.1236519750491203</v>
      </c>
      <c r="AE266" s="64">
        <v>-0.25683721076359839</v>
      </c>
      <c r="AF266" s="65">
        <v>0.26454545454546974</v>
      </c>
      <c r="AH266" s="2">
        <v>45597</v>
      </c>
      <c r="AI266" s="63">
        <v>3.9900062273508645</v>
      </c>
      <c r="AJ266" s="64">
        <v>3.4920843173270417</v>
      </c>
      <c r="AK266" s="64">
        <v>2.6884450924818317</v>
      </c>
      <c r="AL266" s="64">
        <v>3.6608170748792364</v>
      </c>
      <c r="AM266" s="64">
        <v>9.6630447628374097E-2</v>
      </c>
      <c r="AN266" s="65">
        <v>0.13749999999998863</v>
      </c>
    </row>
    <row r="267" spans="1:40" x14ac:dyDescent="0.3">
      <c r="A267" s="2">
        <v>45627</v>
      </c>
      <c r="B267" s="31" t="str">
        <f>MONTH(Serie_Encadeada[[#This Row],[Período]])&amp;YEAR(Serie_Encadeada[[#This Row],[Período]])</f>
        <v>122024</v>
      </c>
      <c r="C267" s="5">
        <v>115.62</v>
      </c>
      <c r="D267" s="5">
        <v>118.17</v>
      </c>
      <c r="E267" s="5">
        <v>99.84</v>
      </c>
      <c r="F267" s="5">
        <v>193.83</v>
      </c>
      <c r="G267" s="5">
        <v>164.03</v>
      </c>
      <c r="H267" s="5">
        <v>79.06</v>
      </c>
      <c r="I267" s="97"/>
      <c r="J267" s="2">
        <v>45627</v>
      </c>
      <c r="K267" s="43">
        <v>-5.1439822791041072</v>
      </c>
      <c r="L267" s="44">
        <v>-0.64738523625356992</v>
      </c>
      <c r="M267" s="44">
        <v>-5.6778460085025895</v>
      </c>
      <c r="N267" s="45">
        <v>31.848173593633103</v>
      </c>
      <c r="O267" s="45">
        <v>32.710355987055024</v>
      </c>
      <c r="P267" s="11">
        <v>-1.8400000000000034</v>
      </c>
      <c r="R267" s="2">
        <v>45627</v>
      </c>
      <c r="S267" s="63">
        <v>4.115263394867184</v>
      </c>
      <c r="T267" s="64">
        <v>2.6048450117218027</v>
      </c>
      <c r="U267" s="64">
        <v>1.1755168220510706</v>
      </c>
      <c r="V267" s="64">
        <v>-0.96566523605149523</v>
      </c>
      <c r="W267" s="64">
        <v>-3.483377463959981</v>
      </c>
      <c r="X267" s="65">
        <v>0.35000000000000853</v>
      </c>
      <c r="Z267" s="2">
        <v>45627</v>
      </c>
      <c r="AA267" s="63">
        <v>3.9903680770553938</v>
      </c>
      <c r="AB267" s="64">
        <v>3.2951476609460828</v>
      </c>
      <c r="AC267" s="64">
        <v>2.5935374149659696</v>
      </c>
      <c r="AD267" s="64">
        <v>2.6403975389296996</v>
      </c>
      <c r="AE267" s="64">
        <v>-0.63681026657335482</v>
      </c>
      <c r="AF267" s="65">
        <v>0.27166666666666117</v>
      </c>
      <c r="AH267" s="2">
        <v>45627</v>
      </c>
      <c r="AI267" s="63">
        <v>3.9903680770553938</v>
      </c>
      <c r="AJ267" s="64">
        <v>3.2951476609460828</v>
      </c>
      <c r="AK267" s="64">
        <v>2.5935374149659696</v>
      </c>
      <c r="AL267" s="64">
        <v>2.6403975389296996</v>
      </c>
      <c r="AM267" s="64">
        <v>-0.63681026657335482</v>
      </c>
      <c r="AN267" s="65">
        <v>0.27166666666666117</v>
      </c>
    </row>
    <row r="268" spans="1:40" x14ac:dyDescent="0.3">
      <c r="A268" s="2">
        <v>45658</v>
      </c>
      <c r="B268" s="31" t="str">
        <f>MONTH(Serie_Encadeada[[#This Row],[Período]])&amp;YEAR(Serie_Encadeada[[#This Row],[Período]])</f>
        <v>12025</v>
      </c>
      <c r="C268" s="5">
        <v>101.67</v>
      </c>
      <c r="D268" s="5">
        <v>119.75</v>
      </c>
      <c r="E268" s="5">
        <v>101.34</v>
      </c>
      <c r="F268" s="5">
        <v>139.71</v>
      </c>
      <c r="G268" s="5">
        <v>116.67</v>
      </c>
      <c r="H268" s="5">
        <v>78.849999999999994</v>
      </c>
      <c r="I268" s="97"/>
      <c r="J268" s="2">
        <v>45658</v>
      </c>
      <c r="K268" s="43">
        <v>-12.065386611312924</v>
      </c>
      <c r="L268" s="44">
        <v>1.3370567826013355</v>
      </c>
      <c r="M268" s="44">
        <v>1.502403846153846</v>
      </c>
      <c r="N268" s="45">
        <v>-27.92137440024764</v>
      </c>
      <c r="O268" s="45">
        <v>-28.872767176735962</v>
      </c>
      <c r="P268" s="11">
        <v>-0.21000000000000796</v>
      </c>
      <c r="R268" s="2">
        <v>45658</v>
      </c>
      <c r="S268" s="63">
        <v>9.5345830639948392</v>
      </c>
      <c r="T268" s="64">
        <v>1.9409210862347843</v>
      </c>
      <c r="U268" s="64">
        <v>1.7674231773448534</v>
      </c>
      <c r="V268" s="64">
        <v>-1.6819141449683226</v>
      </c>
      <c r="W268" s="64">
        <v>-3.5546003141274674</v>
      </c>
      <c r="X268" s="65">
        <v>0.25</v>
      </c>
      <c r="Z268" s="2">
        <v>45658</v>
      </c>
      <c r="AA268" s="63">
        <v>9.5345830639948392</v>
      </c>
      <c r="AB268" s="64">
        <v>1.9409210862347843</v>
      </c>
      <c r="AC268" s="64">
        <v>1.7674231773448534</v>
      </c>
      <c r="AD268" s="64">
        <v>-1.6819141449683226</v>
      </c>
      <c r="AE268" s="64">
        <v>-3.5546003141274674</v>
      </c>
      <c r="AF268" s="65">
        <v>0.25</v>
      </c>
      <c r="AH268" s="2">
        <v>45658</v>
      </c>
      <c r="AI268" s="63">
        <v>5.0008253425171869</v>
      </c>
      <c r="AJ268" s="64">
        <v>2.8692074491121864</v>
      </c>
      <c r="AK268" s="64">
        <v>2.6845473044202834</v>
      </c>
      <c r="AL268" s="64">
        <v>1.8448745485306999</v>
      </c>
      <c r="AM268" s="64">
        <v>-0.99857346647645151</v>
      </c>
      <c r="AN268" s="65">
        <v>0.40250000000000341</v>
      </c>
    </row>
    <row r="269" spans="1:40" x14ac:dyDescent="0.3">
      <c r="A269" s="2">
        <v>45689</v>
      </c>
      <c r="B269" s="31" t="str">
        <f>MONTH(Serie_Encadeada[[#This Row],[Período]])&amp;YEAR(Serie_Encadeada[[#This Row],[Período]])</f>
        <v>22025</v>
      </c>
      <c r="C269" s="5">
        <v>105.31</v>
      </c>
      <c r="D269" s="5">
        <v>120.53</v>
      </c>
      <c r="E269" s="5">
        <v>104.43</v>
      </c>
      <c r="F269" s="5">
        <v>147.47999999999999</v>
      </c>
      <c r="G269" s="5">
        <v>122.37</v>
      </c>
      <c r="H269" s="5">
        <v>79.59</v>
      </c>
      <c r="I269" s="97"/>
      <c r="J269" s="2">
        <v>45689</v>
      </c>
      <c r="K269" s="43">
        <v>3.580210484902135</v>
      </c>
      <c r="L269" s="44">
        <v>0.65135699373695288</v>
      </c>
      <c r="M269" s="44">
        <v>3.0491415038484342</v>
      </c>
      <c r="N269" s="45">
        <v>5.5615202920334843</v>
      </c>
      <c r="O269" s="45">
        <v>4.8855746978657777</v>
      </c>
      <c r="P269" s="11">
        <v>0.74000000000000909</v>
      </c>
      <c r="R269" s="2">
        <v>45689</v>
      </c>
      <c r="S269" s="63">
        <v>0.78476409225763943</v>
      </c>
      <c r="T269" s="64">
        <v>2.1787046456425969</v>
      </c>
      <c r="U269" s="64">
        <v>3.0898321816387067</v>
      </c>
      <c r="V269" s="64">
        <v>4.1525423728813529</v>
      </c>
      <c r="W269" s="64">
        <v>1.9410196601132941</v>
      </c>
      <c r="X269" s="65">
        <v>-0.92999999999999261</v>
      </c>
      <c r="Z269" s="2">
        <v>45689</v>
      </c>
      <c r="AA269" s="63">
        <v>4.9009173381987816</v>
      </c>
      <c r="AB269" s="64">
        <v>2.0600603151679882</v>
      </c>
      <c r="AC269" s="64">
        <v>2.4342891278375225</v>
      </c>
      <c r="AD269" s="64">
        <v>1.2301727176595028</v>
      </c>
      <c r="AE269" s="64">
        <v>-0.81739346915064537</v>
      </c>
      <c r="AF269" s="65">
        <v>-0.34000000000000341</v>
      </c>
      <c r="AH269" s="2">
        <v>45689</v>
      </c>
      <c r="AI269" s="63">
        <v>4.4261317025878251</v>
      </c>
      <c r="AJ269" s="64">
        <v>2.4762779747634975</v>
      </c>
      <c r="AK269" s="64">
        <v>2.5598228316004827</v>
      </c>
      <c r="AL269" s="64">
        <v>1.284932810084441</v>
      </c>
      <c r="AM269" s="64">
        <v>-1.1868862866330256</v>
      </c>
      <c r="AN269" s="65">
        <v>0.19583333333333997</v>
      </c>
    </row>
    <row r="270" spans="1:40" x14ac:dyDescent="0.3">
      <c r="A270" s="2">
        <v>45717</v>
      </c>
      <c r="B270" s="31" t="str">
        <f>MONTH(Serie_Encadeada[[#This Row],[Período]])&amp;YEAR(Serie_Encadeada[[#This Row],[Período]])</f>
        <v>32025</v>
      </c>
      <c r="C270" s="5">
        <v>112.14</v>
      </c>
      <c r="D270" s="5">
        <v>120.93</v>
      </c>
      <c r="E270" s="5">
        <v>105.55</v>
      </c>
      <c r="F270" s="5">
        <v>131.72</v>
      </c>
      <c r="G270" s="5">
        <v>108.92</v>
      </c>
      <c r="H270" s="5">
        <v>80.25</v>
      </c>
      <c r="I270" s="97"/>
      <c r="J270" s="2">
        <v>45717</v>
      </c>
      <c r="K270" s="43">
        <v>6.4856139018136911</v>
      </c>
      <c r="L270" s="44">
        <v>0.33186758483365608</v>
      </c>
      <c r="M270" s="44">
        <v>1.0724887484439245</v>
      </c>
      <c r="N270" s="45">
        <v>-10.68619473826959</v>
      </c>
      <c r="O270" s="45">
        <v>-10.991256026803956</v>
      </c>
      <c r="P270" s="11">
        <v>0.65999999999999659</v>
      </c>
      <c r="R270" s="2">
        <v>45717</v>
      </c>
      <c r="S270" s="63">
        <v>1.0361293810253227</v>
      </c>
      <c r="T270" s="64">
        <v>2.0937104263402313</v>
      </c>
      <c r="U270" s="64">
        <v>1.7545550949580575</v>
      </c>
      <c r="V270" s="64">
        <v>-4.5299702833949409</v>
      </c>
      <c r="W270" s="64">
        <v>-6.4823559714948029</v>
      </c>
      <c r="X270" s="65">
        <v>-0.37999999999999545</v>
      </c>
      <c r="Z270" s="2">
        <v>45717</v>
      </c>
      <c r="AA270" s="63">
        <v>3.5095686020110257</v>
      </c>
      <c r="AB270" s="64">
        <v>2.0713236125240311</v>
      </c>
      <c r="AC270" s="64">
        <v>2.2028167164571024</v>
      </c>
      <c r="AD270" s="64">
        <v>-0.65454028031398748</v>
      </c>
      <c r="AE270" s="64">
        <v>-2.6630860467718422</v>
      </c>
      <c r="AF270" s="65">
        <v>-0.35333333333333883</v>
      </c>
      <c r="AH270" s="2">
        <v>45717</v>
      </c>
      <c r="AI270" s="63">
        <v>4.693032915477608</v>
      </c>
      <c r="AJ270" s="64">
        <v>2.0630990016341979</v>
      </c>
      <c r="AK270" s="64">
        <v>2.6770743459929243</v>
      </c>
      <c r="AL270" s="64">
        <v>0.58436555443608884</v>
      </c>
      <c r="AM270" s="64">
        <v>-1.4664988032816244</v>
      </c>
      <c r="AN270" s="65">
        <v>0.22750000000000625</v>
      </c>
    </row>
    <row r="271" spans="1:40" x14ac:dyDescent="0.3">
      <c r="A271" s="2">
        <v>45748</v>
      </c>
      <c r="B271" s="31" t="str">
        <f>MONTH(Serie_Encadeada[[#This Row],[Período]])&amp;YEAR(Serie_Encadeada[[#This Row],[Período]])</f>
        <v>42025</v>
      </c>
      <c r="C271" s="5">
        <v>113.25</v>
      </c>
      <c r="D271" s="5">
        <v>121.1</v>
      </c>
      <c r="E271" s="5">
        <v>104.94</v>
      </c>
      <c r="F271" s="5">
        <v>135.32</v>
      </c>
      <c r="G271" s="5">
        <v>111.74</v>
      </c>
      <c r="H271" s="5">
        <v>80.48</v>
      </c>
      <c r="I271" s="97"/>
      <c r="J271" s="2">
        <v>45748</v>
      </c>
      <c r="K271" s="43">
        <v>0.98983413590155112</v>
      </c>
      <c r="L271" s="44">
        <v>0.1405771934176693</v>
      </c>
      <c r="M271" s="44">
        <v>-0.57792515395547084</v>
      </c>
      <c r="N271" s="45">
        <v>2.7330701488004814</v>
      </c>
      <c r="O271" s="45">
        <v>2.5890561880279042</v>
      </c>
      <c r="P271" s="11">
        <v>0.23000000000000398</v>
      </c>
      <c r="R271" s="2">
        <v>45748</v>
      </c>
      <c r="S271" s="63">
        <v>-3.2134005640543584</v>
      </c>
      <c r="T271" s="64">
        <v>2.0562952974886213</v>
      </c>
      <c r="U271" s="64">
        <v>-0.4742033383915023</v>
      </c>
      <c r="V271" s="64">
        <v>0.49758633494243409</v>
      </c>
      <c r="W271" s="64">
        <v>-1.5246320613378022</v>
      </c>
      <c r="X271" s="65">
        <v>-1.2099999999999937</v>
      </c>
      <c r="Z271" s="2">
        <v>45748</v>
      </c>
      <c r="AA271" s="63">
        <v>1.6599656720979996</v>
      </c>
      <c r="AB271" s="64">
        <v>2.0675498370508518</v>
      </c>
      <c r="AC271" s="64">
        <v>1.514449457383241</v>
      </c>
      <c r="AD271" s="64">
        <v>-0.37568306010927494</v>
      </c>
      <c r="AE271" s="64">
        <v>-2.3887886187493361</v>
      </c>
      <c r="AF271" s="65">
        <v>-0.56749999999999545</v>
      </c>
      <c r="AH271" s="2">
        <v>45748</v>
      </c>
      <c r="AI271" s="63">
        <v>3.0373625077408541</v>
      </c>
      <c r="AJ271" s="64">
        <v>2.0159079418654957</v>
      </c>
      <c r="AK271" s="64">
        <v>2.1748114056055798</v>
      </c>
      <c r="AL271" s="64">
        <v>0.52458006950982716</v>
      </c>
      <c r="AM271" s="64">
        <v>-1.4805376470669467</v>
      </c>
      <c r="AN271" s="65">
        <v>7.0833333333325754E-2</v>
      </c>
    </row>
    <row r="272" spans="1:40" x14ac:dyDescent="0.3">
      <c r="A272" s="2">
        <v>45778</v>
      </c>
      <c r="B272" s="31" t="str">
        <f>MONTH(Serie_Encadeada[[#This Row],[Período]])&amp;YEAR(Serie_Encadeada[[#This Row],[Período]])</f>
        <v>52025</v>
      </c>
      <c r="C272" s="5">
        <v>115.96</v>
      </c>
      <c r="D272" s="5">
        <v>120.39</v>
      </c>
      <c r="E272" s="5">
        <v>105.25</v>
      </c>
      <c r="F272" s="5">
        <v>130.19999999999999</v>
      </c>
      <c r="G272" s="5">
        <v>108.15</v>
      </c>
      <c r="H272" s="5">
        <v>81.12</v>
      </c>
      <c r="I272" s="97"/>
      <c r="J272" s="2">
        <v>45778</v>
      </c>
      <c r="K272" s="43">
        <v>2.3929359823399503</v>
      </c>
      <c r="L272" s="44">
        <v>-0.58629232039636148</v>
      </c>
      <c r="M272" s="44">
        <v>0.29540689918048624</v>
      </c>
      <c r="N272" s="45">
        <v>-3.7836240023647685</v>
      </c>
      <c r="O272" s="45">
        <v>-3.2128154644710842</v>
      </c>
      <c r="P272" s="11">
        <v>0.64000000000000057</v>
      </c>
      <c r="R272" s="2">
        <v>45778</v>
      </c>
      <c r="S272" s="63">
        <v>6.4146095255574886</v>
      </c>
      <c r="T272" s="64">
        <v>1.5092748735244572</v>
      </c>
      <c r="U272" s="64">
        <v>0.3527841342486695</v>
      </c>
      <c r="V272" s="64">
        <v>-1.9652134628416638</v>
      </c>
      <c r="W272" s="64">
        <v>-3.4202536167172695</v>
      </c>
      <c r="X272" s="65">
        <v>-0.45999999999999375</v>
      </c>
      <c r="Z272" s="2">
        <v>45778</v>
      </c>
      <c r="AA272" s="63">
        <v>2.6297072695964792</v>
      </c>
      <c r="AB272" s="64">
        <v>1.955543526068285</v>
      </c>
      <c r="AC272" s="64">
        <v>1.2778435903909127</v>
      </c>
      <c r="AD272" s="64">
        <v>-0.68201935774089339</v>
      </c>
      <c r="AE272" s="64">
        <v>-2.5869315355188514</v>
      </c>
      <c r="AF272" s="65">
        <v>-0.54599999999999227</v>
      </c>
      <c r="AH272" s="2">
        <v>45778</v>
      </c>
      <c r="AI272" s="63">
        <v>4.0998732685594979</v>
      </c>
      <c r="AJ272" s="64">
        <v>2.0162437414656447</v>
      </c>
      <c r="AK272" s="64">
        <v>2.1071633840898398</v>
      </c>
      <c r="AL272" s="64">
        <v>0.11930073234112815</v>
      </c>
      <c r="AM272" s="64">
        <v>-1.8782589452427942</v>
      </c>
      <c r="AN272" s="65">
        <v>-3.6666666666675951E-2</v>
      </c>
    </row>
    <row r="273" spans="1:40" x14ac:dyDescent="0.3">
      <c r="A273" s="2">
        <v>45809</v>
      </c>
      <c r="B273" s="31" t="str">
        <f>MONTH(Serie_Encadeada[[#This Row],[Período]])&amp;YEAR(Serie_Encadeada[[#This Row],[Período]])</f>
        <v>62025</v>
      </c>
      <c r="C273" s="5">
        <v>115.81</v>
      </c>
      <c r="D273" s="5">
        <v>120.07</v>
      </c>
      <c r="E273" s="5">
        <v>106.91</v>
      </c>
      <c r="F273" s="5">
        <v>129.4</v>
      </c>
      <c r="G273" s="5">
        <v>107.77</v>
      </c>
      <c r="H273" s="5">
        <v>83.15</v>
      </c>
      <c r="I273" s="97"/>
      <c r="J273" s="2">
        <v>45809</v>
      </c>
      <c r="K273" s="43">
        <v>-0.12935494998274533</v>
      </c>
      <c r="L273" s="44">
        <v>-0.26580280754216079</v>
      </c>
      <c r="M273" s="44">
        <v>1.5771971496437023</v>
      </c>
      <c r="N273" s="45">
        <v>-0.61443932411673041</v>
      </c>
      <c r="O273" s="45">
        <v>-0.35136384650948649</v>
      </c>
      <c r="P273" s="11">
        <v>2.0300000000000011</v>
      </c>
      <c r="R273" s="2">
        <v>45809</v>
      </c>
      <c r="S273" s="63">
        <v>-0.25837567823615293</v>
      </c>
      <c r="T273" s="64">
        <v>1.3762242485646703</v>
      </c>
      <c r="U273" s="64">
        <v>3.6250848114761993</v>
      </c>
      <c r="V273" s="64">
        <v>-3.5695655413965213</v>
      </c>
      <c r="W273" s="64">
        <v>-4.8808473080317754</v>
      </c>
      <c r="X273" s="65">
        <v>0.71999999999999886</v>
      </c>
      <c r="Z273" s="2">
        <v>45809</v>
      </c>
      <c r="AA273" s="63">
        <v>2.1141161456972144</v>
      </c>
      <c r="AB273" s="64">
        <v>1.8588460779616189</v>
      </c>
      <c r="AC273" s="64">
        <v>1.6696327455104247</v>
      </c>
      <c r="AD273" s="64">
        <v>-1.1526502453480902</v>
      </c>
      <c r="AE273" s="64">
        <v>-2.960228660069232</v>
      </c>
      <c r="AF273" s="65">
        <v>-0.33499999999999375</v>
      </c>
      <c r="AH273" s="2">
        <v>45809</v>
      </c>
      <c r="AI273" s="63">
        <v>4.5736497605945354</v>
      </c>
      <c r="AJ273" s="64">
        <v>2.0639365467441801</v>
      </c>
      <c r="AK273" s="64">
        <v>2.4356275303643851</v>
      </c>
      <c r="AL273" s="64">
        <v>-0.22605739378843431</v>
      </c>
      <c r="AM273" s="64">
        <v>-2.260012033111793</v>
      </c>
      <c r="AN273" s="65">
        <v>-8.083333333333087E-2</v>
      </c>
    </row>
    <row r="274" spans="1:40" x14ac:dyDescent="0.3">
      <c r="A274" s="2">
        <v>45839</v>
      </c>
      <c r="B274" s="31" t="str">
        <f>MONTH(Serie_Encadeada[[#This Row],[Período]])&amp;YEAR(Serie_Encadeada[[#This Row],[Período]])</f>
        <v>72025</v>
      </c>
      <c r="C274" s="5">
        <v>124.65</v>
      </c>
      <c r="D274" s="5">
        <v>120.02</v>
      </c>
      <c r="E274" s="5">
        <v>106.48</v>
      </c>
      <c r="F274" s="5">
        <v>135.61000000000001</v>
      </c>
      <c r="G274" s="5">
        <v>112.99</v>
      </c>
      <c r="H274" s="5">
        <v>82.8</v>
      </c>
      <c r="I274" s="97"/>
      <c r="J274" s="2">
        <v>45839</v>
      </c>
      <c r="K274" s="43">
        <v>7.6331922977290416</v>
      </c>
      <c r="L274" s="44">
        <v>-4.1642375281083673E-2</v>
      </c>
      <c r="M274" s="44">
        <v>-0.40220746422223613</v>
      </c>
      <c r="N274" s="45">
        <v>4.7990726429675483</v>
      </c>
      <c r="O274" s="45">
        <v>4.8436485107172675</v>
      </c>
      <c r="P274" s="11">
        <v>-0.35000000000000853</v>
      </c>
      <c r="R274" s="2">
        <v>45839</v>
      </c>
      <c r="S274" s="63">
        <v>1.2426900584795331</v>
      </c>
      <c r="T274" s="64">
        <v>1.1546565528866333</v>
      </c>
      <c r="U274" s="64">
        <v>-2.3656702732440844</v>
      </c>
      <c r="V274" s="64">
        <v>-1.7745907576415969</v>
      </c>
      <c r="W274" s="64">
        <v>-2.8961842557579964</v>
      </c>
      <c r="X274" s="65">
        <v>0.78999999999999204</v>
      </c>
      <c r="Z274" s="2">
        <v>45839</v>
      </c>
      <c r="AA274" s="63">
        <v>1.9754107897764848</v>
      </c>
      <c r="AB274" s="64">
        <v>1.7579657824517418</v>
      </c>
      <c r="AC274" s="64">
        <v>1.0644149843225554</v>
      </c>
      <c r="AD274" s="64">
        <v>-1.2419646757785505</v>
      </c>
      <c r="AE274" s="64">
        <v>-2.9510577289900217</v>
      </c>
      <c r="AF274" s="65">
        <v>-0.17428571428571615</v>
      </c>
      <c r="AH274" s="2">
        <v>45839</v>
      </c>
      <c r="AI274" s="63">
        <v>3.9145539212062999</v>
      </c>
      <c r="AJ274" s="64">
        <v>2.0684513242916744</v>
      </c>
      <c r="AK274" s="64">
        <v>1.7677357988666549</v>
      </c>
      <c r="AL274" s="64">
        <v>-0.62288055764884098</v>
      </c>
      <c r="AM274" s="64">
        <v>-2.6546350826078129</v>
      </c>
      <c r="AN274" s="65">
        <v>-4.9166666666650372E-2</v>
      </c>
    </row>
    <row r="275" spans="1:40" x14ac:dyDescent="0.3">
      <c r="A275" s="2">
        <v>45870</v>
      </c>
      <c r="B275" s="31" t="str">
        <f>MONTH(Serie_Encadeada[[#This Row],[Período]])&amp;YEAR(Serie_Encadeada[[#This Row],[Período]])</f>
        <v>82025</v>
      </c>
      <c r="C275" s="5">
        <v>122.13</v>
      </c>
      <c r="D275" s="5">
        <v>120.83</v>
      </c>
      <c r="E275" s="5">
        <v>106.23</v>
      </c>
      <c r="F275" s="5">
        <v>127.89</v>
      </c>
      <c r="G275" s="5">
        <v>105.85</v>
      </c>
      <c r="H275" s="5">
        <v>82.57</v>
      </c>
      <c r="I275" s="97"/>
      <c r="J275" s="2">
        <v>45870</v>
      </c>
      <c r="K275" s="43">
        <v>-2.0216606498195029</v>
      </c>
      <c r="L275" s="44">
        <v>0.67488751874687747</v>
      </c>
      <c r="M275" s="44">
        <v>-0.23478587528174305</v>
      </c>
      <c r="N275" s="45">
        <v>-5.6927955165548356</v>
      </c>
      <c r="O275" s="45">
        <v>-6.3191432870165514</v>
      </c>
      <c r="P275" s="11">
        <v>-0.23000000000000398</v>
      </c>
      <c r="R275" s="2">
        <v>45870</v>
      </c>
      <c r="S275" s="63">
        <v>-5.7420699235934229</v>
      </c>
      <c r="T275" s="64">
        <v>1.6403095558546459</v>
      </c>
      <c r="U275" s="64">
        <v>-2.092165898617508</v>
      </c>
      <c r="V275" s="64">
        <v>-3.7769919494394673</v>
      </c>
      <c r="W275" s="64">
        <v>-5.3304713353009641</v>
      </c>
      <c r="X275" s="65">
        <v>1.4199999999999875</v>
      </c>
      <c r="Z275" s="2">
        <v>45870</v>
      </c>
      <c r="AA275" s="63">
        <v>0.86814014262303962</v>
      </c>
      <c r="AB275" s="64">
        <v>1.7431977278246567</v>
      </c>
      <c r="AC275" s="64">
        <v>0.65457243376491792</v>
      </c>
      <c r="AD275" s="64">
        <v>-1.5498633817360854</v>
      </c>
      <c r="AE275" s="64">
        <v>-3.2388576373864182</v>
      </c>
      <c r="AF275" s="65">
        <v>2.4999999999991473E-2</v>
      </c>
      <c r="AH275" s="2">
        <v>45870</v>
      </c>
      <c r="AI275" s="63">
        <v>2.7358615319061408</v>
      </c>
      <c r="AJ275" s="64">
        <v>2.0453304786143987</v>
      </c>
      <c r="AK275" s="64">
        <v>1.4228803669872674</v>
      </c>
      <c r="AL275" s="64">
        <v>-0.90734056772080607</v>
      </c>
      <c r="AM275" s="64">
        <v>-2.9126213592233094</v>
      </c>
      <c r="AN275" s="65">
        <v>0.13083333333334224</v>
      </c>
    </row>
    <row r="276" spans="1:40" x14ac:dyDescent="0.3">
      <c r="A276" s="2">
        <v>45901</v>
      </c>
      <c r="B276" s="31" t="str">
        <f>MONTH(Serie_Encadeada[[#This Row],[Período]])&amp;YEAR(Serie_Encadeada[[#This Row],[Período]])</f>
        <v>92025</v>
      </c>
      <c r="C276" s="5">
        <v>126.56</v>
      </c>
      <c r="D276" s="5">
        <v>120.53</v>
      </c>
      <c r="E276" s="5">
        <v>107.93</v>
      </c>
      <c r="F276" s="5">
        <v>129.18</v>
      </c>
      <c r="G276" s="5">
        <v>107.18</v>
      </c>
      <c r="H276" s="5">
        <v>82.89</v>
      </c>
      <c r="I276" s="97"/>
      <c r="J276" s="2">
        <v>45901</v>
      </c>
      <c r="K276" s="63">
        <v>3.6272824039957481</v>
      </c>
      <c r="L276" s="64">
        <v>-0.24828271124720447</v>
      </c>
      <c r="M276" s="64">
        <v>1.6003012331733057</v>
      </c>
      <c r="N276" s="64">
        <v>1.0086793338024913</v>
      </c>
      <c r="O276" s="64">
        <v>1.2564950401511692</v>
      </c>
      <c r="P276" s="65">
        <v>0.32000000000000739</v>
      </c>
      <c r="R276" s="2">
        <v>45901</v>
      </c>
      <c r="S276" s="63">
        <v>1.5811862910345924</v>
      </c>
      <c r="T276" s="64">
        <v>0.87880816873116596</v>
      </c>
      <c r="U276" s="64">
        <v>2.1097445600756894</v>
      </c>
      <c r="V276" s="64">
        <v>-2.1808268968650579</v>
      </c>
      <c r="W276" s="64">
        <v>-3.0308513525739564</v>
      </c>
      <c r="X276" s="65">
        <v>-6.9999999999993179E-2</v>
      </c>
      <c r="Z276" s="2">
        <v>45901</v>
      </c>
      <c r="AA276" s="63">
        <v>0.95458658908016913</v>
      </c>
      <c r="AB276" s="64">
        <v>1.6463683327239309</v>
      </c>
      <c r="AC276" s="64">
        <v>0.81796549672811858</v>
      </c>
      <c r="AD276" s="64">
        <v>-1.6178089452439917</v>
      </c>
      <c r="AE276" s="64">
        <v>-3.2166426714850243</v>
      </c>
      <c r="AF276" s="65">
        <v>1.4444444444436044E-2</v>
      </c>
      <c r="AH276" s="2">
        <v>45901</v>
      </c>
      <c r="AI276" s="63">
        <v>2.3198211363105314</v>
      </c>
      <c r="AJ276" s="64">
        <v>1.8879001796652564</v>
      </c>
      <c r="AK276" s="64">
        <v>1.3324129516960284</v>
      </c>
      <c r="AL276" s="64">
        <v>-1.1583920177435667</v>
      </c>
      <c r="AM276" s="64">
        <v>-3.0208823773783555</v>
      </c>
      <c r="AN276" s="65">
        <v>4.9999999999954525E-3</v>
      </c>
    </row>
    <row r="277" spans="1:40" x14ac:dyDescent="0.3">
      <c r="A277" s="2">
        <v>45931</v>
      </c>
      <c r="B277" s="31" t="str">
        <f>MONTH(Serie_Encadeada[[#This Row],[Período]])&amp;YEAR(Serie_Encadeada[[#This Row],[Período]])</f>
        <v>102025</v>
      </c>
      <c r="C277" s="5">
        <v>128.94999999999999</v>
      </c>
      <c r="D277" s="5">
        <v>120.23</v>
      </c>
      <c r="E277" s="5">
        <v>109.94</v>
      </c>
      <c r="F277" s="5">
        <v>130.02000000000001</v>
      </c>
      <c r="G277" s="5">
        <v>108.14</v>
      </c>
      <c r="H277" s="5">
        <v>82.18</v>
      </c>
      <c r="I277" s="97"/>
      <c r="J277" s="2">
        <v>45931</v>
      </c>
      <c r="K277" s="63">
        <v>1.8884323640960701</v>
      </c>
      <c r="L277" s="64">
        <v>-0.24890068862523618</v>
      </c>
      <c r="M277" s="64">
        <v>1.8623181691837216</v>
      </c>
      <c r="N277" s="64">
        <v>0.65025545750116376</v>
      </c>
      <c r="O277" s="64">
        <v>0.89568949430863376</v>
      </c>
      <c r="P277" s="65">
        <v>-0.70999999999999375</v>
      </c>
      <c r="R277" s="2">
        <v>45931</v>
      </c>
      <c r="S277" s="63">
        <v>2.830940988835712</v>
      </c>
      <c r="T277" s="64">
        <v>0.8894856087941615</v>
      </c>
      <c r="U277" s="64">
        <v>2.0703741528177551</v>
      </c>
      <c r="V277" s="64">
        <v>-2.0417388683794018</v>
      </c>
      <c r="W277" s="64">
        <v>-2.9089603160351905</v>
      </c>
      <c r="X277" s="65">
        <v>-6.9999999999993179E-2</v>
      </c>
      <c r="Z277" s="2">
        <v>45931</v>
      </c>
      <c r="AA277" s="63">
        <v>1.1586460492424682</v>
      </c>
      <c r="AB277" s="64">
        <v>1.5703009040615401</v>
      </c>
      <c r="AC277" s="64">
        <v>0.94655266092823498</v>
      </c>
      <c r="AD277" s="64">
        <v>-1.6592106424934314</v>
      </c>
      <c r="AE277" s="64">
        <v>-3.1867470405038554</v>
      </c>
      <c r="AF277" s="65">
        <v>5.9999999999860165E-3</v>
      </c>
      <c r="AH277" s="2">
        <v>45931</v>
      </c>
      <c r="AI277" s="63">
        <v>1.866175211504713</v>
      </c>
      <c r="AJ277" s="64">
        <v>1.7247097844112484</v>
      </c>
      <c r="AK277" s="64">
        <v>1.163869646599577</v>
      </c>
      <c r="AL277" s="64">
        <v>-1.5310105961431038</v>
      </c>
      <c r="AM277" s="64">
        <v>-3.2452156091616358</v>
      </c>
      <c r="AN277" s="65">
        <v>-4.3333333333350765E-2</v>
      </c>
    </row>
    <row r="278" spans="1:40" x14ac:dyDescent="0.3">
      <c r="A278" s="2">
        <v>45962</v>
      </c>
      <c r="B278" s="31" t="str">
        <f>MONTH(Serie_Encadeada[[#This Row],[Período]])&amp;YEAR(Serie_Encadeada[[#This Row],[Período]])</f>
        <v>112025</v>
      </c>
      <c r="C278" s="5">
        <v>121.55</v>
      </c>
      <c r="D278" s="5">
        <v>119.82</v>
      </c>
      <c r="E278" s="5">
        <v>107.09</v>
      </c>
      <c r="F278" s="5">
        <v>149.06</v>
      </c>
      <c r="G278" s="5">
        <v>124.4</v>
      </c>
      <c r="H278" s="5">
        <v>79.31</v>
      </c>
      <c r="I278" s="97"/>
      <c r="J278" s="2">
        <v>45962</v>
      </c>
      <c r="K278" s="63">
        <v>-5.7386583947266319</v>
      </c>
      <c r="L278" s="64">
        <v>-0.34101305830492457</v>
      </c>
      <c r="M278" s="64">
        <v>-2.59232308531926</v>
      </c>
      <c r="N278" s="64">
        <v>14.643900938317175</v>
      </c>
      <c r="O278" s="64">
        <v>15.036064361013505</v>
      </c>
      <c r="P278" s="65">
        <v>-2.8700000000000045</v>
      </c>
      <c r="R278" s="2">
        <v>45962</v>
      </c>
      <c r="S278" s="63">
        <v>-0.27894002789400557</v>
      </c>
      <c r="T278" s="64">
        <v>0.7398688414326513</v>
      </c>
      <c r="U278" s="64">
        <v>1.1714690599905613</v>
      </c>
      <c r="V278" s="64">
        <v>1.3944629617032933</v>
      </c>
      <c r="W278" s="64">
        <v>0.64724919093852051</v>
      </c>
      <c r="X278" s="65">
        <v>-1.5900000000000034</v>
      </c>
      <c r="Z278" s="2">
        <v>45962</v>
      </c>
      <c r="AA278" s="63">
        <v>1.021208508502226</v>
      </c>
      <c r="AB278" s="64">
        <v>1.4945964589560818</v>
      </c>
      <c r="AC278" s="64">
        <v>0.967166556990947</v>
      </c>
      <c r="AD278" s="64">
        <v>-1.3611404364944839</v>
      </c>
      <c r="AE278" s="64">
        <v>-2.8135852147002205</v>
      </c>
      <c r="AF278" s="65">
        <v>-0.1390909090909247</v>
      </c>
      <c r="AH278" s="2">
        <v>45962</v>
      </c>
      <c r="AI278" s="63">
        <v>1.2691106124775209</v>
      </c>
      <c r="AJ278" s="64">
        <v>1.5846521160387761</v>
      </c>
      <c r="AK278" s="64">
        <v>0.98356732610084197</v>
      </c>
      <c r="AL278" s="64">
        <v>-1.315658034680715</v>
      </c>
      <c r="AM278" s="64">
        <v>-2.8926423402274817</v>
      </c>
      <c r="AN278" s="65">
        <v>-9.8333333333343376E-2</v>
      </c>
    </row>
    <row r="279" spans="1:40" x14ac:dyDescent="0.3">
      <c r="A279" s="2">
        <v>45992</v>
      </c>
      <c r="B279" s="31" t="str">
        <f>MONTH(Serie_Encadeada[[#This Row],[Período]])&amp;YEAR(Serie_Encadeada[[#This Row],[Período]])</f>
        <v>122025</v>
      </c>
      <c r="C279" s="5">
        <v>128.12</v>
      </c>
      <c r="D279" s="5">
        <v>119.95</v>
      </c>
      <c r="E279" s="5">
        <v>103.06</v>
      </c>
      <c r="F279" s="5">
        <v>195.07</v>
      </c>
      <c r="G279" s="5">
        <v>162.63</v>
      </c>
      <c r="H279" s="5">
        <v>76.98</v>
      </c>
      <c r="I279" s="97"/>
      <c r="J279" s="2">
        <v>45992</v>
      </c>
      <c r="K279" s="63">
        <v>5.405183052241882</v>
      </c>
      <c r="L279" s="64">
        <v>0.10849607744951567</v>
      </c>
      <c r="M279" s="64">
        <v>-3.7631898403212261</v>
      </c>
      <c r="N279" s="64">
        <v>30.866765061049236</v>
      </c>
      <c r="O279" s="64">
        <v>30.731511254019281</v>
      </c>
      <c r="P279" s="65">
        <v>-2.3299999999999983</v>
      </c>
      <c r="R279" s="2">
        <v>45992</v>
      </c>
      <c r="S279" s="63">
        <v>10.811278325549212</v>
      </c>
      <c r="T279" s="64">
        <v>1.5063044766015072</v>
      </c>
      <c r="U279" s="64">
        <v>3.2251602564102551</v>
      </c>
      <c r="V279" s="64">
        <v>0.63973585100344665</v>
      </c>
      <c r="W279" s="64">
        <v>-0.85350240809608346</v>
      </c>
      <c r="X279" s="65">
        <v>-2.0799999999999983</v>
      </c>
      <c r="Z279" s="2">
        <v>45992</v>
      </c>
      <c r="AA279" s="63">
        <v>1.835205453839404</v>
      </c>
      <c r="AB279" s="64">
        <v>1.4955688151412265</v>
      </c>
      <c r="AC279" s="64">
        <v>1.1468328604673301</v>
      </c>
      <c r="AD279" s="64">
        <v>-1.1329944938585208</v>
      </c>
      <c r="AE279" s="64">
        <v>-2.5893691507315113</v>
      </c>
      <c r="AF279" s="65">
        <v>-0.30083333333334394</v>
      </c>
      <c r="AH279" s="2">
        <v>45992</v>
      </c>
      <c r="AI279" s="63">
        <v>1.835205453839404</v>
      </c>
      <c r="AJ279" s="64">
        <v>1.4955688151412265</v>
      </c>
      <c r="AK279" s="64">
        <v>1.1468328604673301</v>
      </c>
      <c r="AL279" s="64">
        <v>-1.1329944938585208</v>
      </c>
      <c r="AM279" s="64">
        <v>-2.5893691507315113</v>
      </c>
      <c r="AN279" s="65">
        <v>-0.30083333333334394</v>
      </c>
    </row>
    <row r="280" spans="1:40" x14ac:dyDescent="0.3">
      <c r="A280" s="2">
        <v>46023</v>
      </c>
      <c r="B280" s="31" t="str">
        <f>MONTH(Serie_Encadeada[[#This Row],[Período]])&amp;YEAR(Serie_Encadeada[[#This Row],[Período]])</f>
        <v>12026</v>
      </c>
      <c r="C280" s="5">
        <v>98.48</v>
      </c>
      <c r="D280" s="5">
        <v>121.38</v>
      </c>
      <c r="E280" s="5">
        <v>101.19</v>
      </c>
      <c r="F280" s="5">
        <v>147.97999999999999</v>
      </c>
      <c r="G280" s="5">
        <v>121.91</v>
      </c>
      <c r="H280" s="5">
        <v>79.38</v>
      </c>
      <c r="I280" s="97"/>
      <c r="J280" s="2">
        <v>46023</v>
      </c>
      <c r="K280" s="63">
        <v>-23.134561348735559</v>
      </c>
      <c r="L280" s="64">
        <v>1.1921634014172511</v>
      </c>
      <c r="M280" s="64">
        <v>-1.8144770036871769</v>
      </c>
      <c r="N280" s="64">
        <v>-24.140052288921929</v>
      </c>
      <c r="O280" s="64">
        <v>-25.038430793826478</v>
      </c>
      <c r="P280" s="65">
        <v>2.3999999999999915</v>
      </c>
      <c r="R280" s="2">
        <v>46023</v>
      </c>
      <c r="S280" s="63">
        <v>-3.1376020458345604</v>
      </c>
      <c r="T280" s="64">
        <v>1.3611691022964472</v>
      </c>
      <c r="U280" s="64">
        <v>-0.14801657785672556</v>
      </c>
      <c r="V280" s="64">
        <v>5.9194044807100292</v>
      </c>
      <c r="W280" s="64">
        <v>4.4913002485643219</v>
      </c>
      <c r="X280" s="65">
        <v>0.53000000000000114</v>
      </c>
      <c r="Z280" s="2">
        <v>46023</v>
      </c>
      <c r="AA280" s="63">
        <v>-3.1376020458345604</v>
      </c>
      <c r="AB280" s="64">
        <v>1.3611691022964472</v>
      </c>
      <c r="AC280" s="64">
        <v>-0.14801657785672556</v>
      </c>
      <c r="AD280" s="64">
        <v>5.9194044807100292</v>
      </c>
      <c r="AE280" s="64">
        <v>4.4913002485643219</v>
      </c>
      <c r="AF280" s="65">
        <v>0.53000000000000114</v>
      </c>
      <c r="AH280" s="2">
        <v>46023</v>
      </c>
      <c r="AI280" s="63">
        <v>0.96324932293859367</v>
      </c>
      <c r="AJ280" s="64">
        <v>1.4475669227800338</v>
      </c>
      <c r="AK280" s="64">
        <v>0.99321936777769138</v>
      </c>
      <c r="AL280" s="64">
        <v>-0.50661843973303189</v>
      </c>
      <c r="AM280" s="64">
        <v>-1.929856467362423</v>
      </c>
      <c r="AN280" s="65">
        <v>-0.27750000000000341</v>
      </c>
    </row>
    <row r="281" spans="1:40" x14ac:dyDescent="0.3">
      <c r="A281" s="2">
        <v>46054</v>
      </c>
      <c r="B281" s="31" t="str">
        <f>MONTH(Serie_Encadeada[[#This Row],[Período]])&amp;YEAR(Serie_Encadeada[[#This Row],[Período]])</f>
        <v>22026</v>
      </c>
      <c r="C281" s="5">
        <v>101.15</v>
      </c>
      <c r="D281" s="5">
        <v>121.28</v>
      </c>
      <c r="E281" s="5">
        <v>103.25</v>
      </c>
      <c r="F281" s="5">
        <v>154.57</v>
      </c>
      <c r="G281" s="5">
        <v>127.44</v>
      </c>
      <c r="H281" s="5">
        <v>79.84</v>
      </c>
      <c r="I281" s="97"/>
      <c r="J281" s="2">
        <v>46054</v>
      </c>
      <c r="K281" s="63">
        <v>2.7112103980503672</v>
      </c>
      <c r="L281" s="64">
        <v>-8.2385895534679787E-2</v>
      </c>
      <c r="M281" s="64">
        <v>2.0357742859966423</v>
      </c>
      <c r="N281" s="64">
        <v>4.4533045006081933</v>
      </c>
      <c r="O281" s="64">
        <v>4.5361332130260035</v>
      </c>
      <c r="P281" s="65">
        <v>0.46000000000000796</v>
      </c>
      <c r="R281" s="2">
        <v>46054</v>
      </c>
      <c r="S281" s="63">
        <v>-3.9502421422466969</v>
      </c>
      <c r="T281" s="64">
        <v>0.62225172156309627</v>
      </c>
      <c r="U281" s="64">
        <v>-1.1299435028248652</v>
      </c>
      <c r="V281" s="64">
        <v>4.8074315161377843</v>
      </c>
      <c r="W281" s="64">
        <v>4.1431723461632695</v>
      </c>
      <c r="X281" s="65">
        <v>0.25</v>
      </c>
      <c r="Z281" s="2">
        <v>46054</v>
      </c>
      <c r="AA281" s="63">
        <v>-3.551067736013152</v>
      </c>
      <c r="AB281" s="64">
        <v>0.99051107041784392</v>
      </c>
      <c r="AC281" s="64">
        <v>-0.64635272391505683</v>
      </c>
      <c r="AD281" s="64">
        <v>5.3483756398203131</v>
      </c>
      <c r="AE281" s="64">
        <v>4.3130856760374723</v>
      </c>
      <c r="AF281" s="65">
        <v>0.39000000000000057</v>
      </c>
      <c r="AH281" s="2">
        <v>46054</v>
      </c>
      <c r="AI281" s="63">
        <v>0.60703445813247636</v>
      </c>
      <c r="AJ281" s="64">
        <v>1.3174852211918264</v>
      </c>
      <c r="AK281" s="64">
        <v>0.64859286309689768</v>
      </c>
      <c r="AL281" s="64">
        <v>-0.43383565906037458</v>
      </c>
      <c r="AM281" s="64">
        <v>-1.7353715510799899</v>
      </c>
      <c r="AN281" s="65">
        <v>-0.17916666666667425</v>
      </c>
    </row>
  </sheetData>
  <pageMargins left="0.511811024" right="0.511811024" top="0.78740157499999996" bottom="0.78740157499999996" header="0.31496062000000002" footer="0.31496062000000002"/>
  <pageSetup paperSize="9" orientation="portrait" horizontalDpi="4294967293" verticalDpi="0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5"/>
  <dimension ref="A1:E282"/>
  <sheetViews>
    <sheetView showGridLines="0" zoomScaleNormal="100" workbookViewId="0">
      <pane xSplit="1" ySplit="3" topLeftCell="B264" activePane="bottomRight" state="frozen"/>
      <selection pane="topRight" activeCell="B1" sqref="B1"/>
      <selection pane="bottomLeft" activeCell="A4" sqref="A4"/>
      <selection pane="bottomRight" activeCell="E284" sqref="E284"/>
    </sheetView>
  </sheetViews>
  <sheetFormatPr defaultColWidth="14.44140625" defaultRowHeight="13.8" x14ac:dyDescent="0.3"/>
  <cols>
    <col min="1" max="1" width="10.44140625" style="15" customWidth="1"/>
    <col min="2" max="2" width="9.6640625" style="15" customWidth="1"/>
    <col min="3" max="5" width="16.6640625" style="15" customWidth="1"/>
    <col min="6" max="6" width="10.88671875" style="15" customWidth="1"/>
    <col min="7" max="16384" width="14.44140625" style="15"/>
  </cols>
  <sheetData>
    <row r="1" spans="1:5" ht="14.4" x14ac:dyDescent="0.3">
      <c r="A1"/>
      <c r="B1"/>
      <c r="C1" s="56" t="s">
        <v>46</v>
      </c>
    </row>
    <row r="2" spans="1:5" x14ac:dyDescent="0.3">
      <c r="C2" s="56" t="s">
        <v>10</v>
      </c>
    </row>
    <row r="3" spans="1:5" s="16" customFormat="1" ht="39" customHeight="1" x14ac:dyDescent="0.3">
      <c r="A3" s="182" t="s">
        <v>30</v>
      </c>
      <c r="B3" s="182" t="s">
        <v>4</v>
      </c>
      <c r="C3" s="182" t="s">
        <v>21</v>
      </c>
      <c r="D3" s="182" t="s">
        <v>22</v>
      </c>
      <c r="E3" s="182" t="s">
        <v>23</v>
      </c>
    </row>
    <row r="4" spans="1:5" x14ac:dyDescent="0.25">
      <c r="A4" s="17">
        <v>37622</v>
      </c>
      <c r="B4" s="66" t="str">
        <f>MONTH(Indice_faturamento[[#This Row],[Período]])&amp;YEAR(Indice_faturamento[[#This Row],[Período]])</f>
        <v>12003</v>
      </c>
      <c r="C4" s="18">
        <v>83.442400000000006</v>
      </c>
      <c r="D4" s="18">
        <v>76.778899999999993</v>
      </c>
      <c r="E4" s="18">
        <v>84.180599999999998</v>
      </c>
    </row>
    <row r="5" spans="1:5" x14ac:dyDescent="0.25">
      <c r="A5" s="17">
        <v>37653</v>
      </c>
      <c r="B5" s="67" t="str">
        <f>MONTH(Indice_faturamento[[#This Row],[Período]])&amp;YEAR(Indice_faturamento[[#This Row],[Período]])</f>
        <v>22003</v>
      </c>
      <c r="C5" s="20">
        <v>87.403800000000004</v>
      </c>
      <c r="D5" s="20">
        <v>89.003299999999996</v>
      </c>
      <c r="E5" s="20">
        <v>87.226600000000005</v>
      </c>
    </row>
    <row r="6" spans="1:5" x14ac:dyDescent="0.25">
      <c r="A6" s="19">
        <v>37681</v>
      </c>
      <c r="B6" s="67" t="str">
        <f>MONTH(Indice_faturamento[[#This Row],[Período]])&amp;YEAR(Indice_faturamento[[#This Row],[Período]])</f>
        <v>32003</v>
      </c>
      <c r="C6" s="20">
        <v>85.1541</v>
      </c>
      <c r="D6" s="20">
        <v>70.665000000000006</v>
      </c>
      <c r="E6" s="20">
        <v>86.759200000000007</v>
      </c>
    </row>
    <row r="7" spans="1:5" x14ac:dyDescent="0.25">
      <c r="A7" s="19">
        <v>37712</v>
      </c>
      <c r="B7" s="67" t="str">
        <f>MONTH(Indice_faturamento[[#This Row],[Período]])&amp;YEAR(Indice_faturamento[[#This Row],[Período]])</f>
        <v>42003</v>
      </c>
      <c r="C7" s="20">
        <v>78.085300000000004</v>
      </c>
      <c r="D7" s="20">
        <v>73.900899999999993</v>
      </c>
      <c r="E7" s="20">
        <v>78.5488</v>
      </c>
    </row>
    <row r="8" spans="1:5" x14ac:dyDescent="0.25">
      <c r="A8" s="19">
        <v>37742</v>
      </c>
      <c r="B8" s="67" t="str">
        <f>MONTH(Indice_faturamento[[#This Row],[Período]])&amp;YEAR(Indice_faturamento[[#This Row],[Período]])</f>
        <v>52003</v>
      </c>
      <c r="C8" s="20">
        <v>87.612799999999993</v>
      </c>
      <c r="D8" s="20">
        <v>74.918400000000005</v>
      </c>
      <c r="E8" s="20">
        <v>89.019099999999995</v>
      </c>
    </row>
    <row r="9" spans="1:5" x14ac:dyDescent="0.25">
      <c r="A9" s="19">
        <v>37773</v>
      </c>
      <c r="B9" s="67" t="str">
        <f>MONTH(Indice_faturamento[[#This Row],[Período]])&amp;YEAR(Indice_faturamento[[#This Row],[Período]])</f>
        <v>62003</v>
      </c>
      <c r="C9" s="20">
        <v>82.232399999999998</v>
      </c>
      <c r="D9" s="20">
        <v>71.8626</v>
      </c>
      <c r="E9" s="20">
        <v>83.381200000000007</v>
      </c>
    </row>
    <row r="10" spans="1:5" x14ac:dyDescent="0.25">
      <c r="A10" s="19">
        <v>37803</v>
      </c>
      <c r="B10" s="67" t="str">
        <f>MONTH(Indice_faturamento[[#This Row],[Período]])&amp;YEAR(Indice_faturamento[[#This Row],[Período]])</f>
        <v>72003</v>
      </c>
      <c r="C10" s="20">
        <v>85.618700000000004</v>
      </c>
      <c r="D10" s="20">
        <v>76.284300000000002</v>
      </c>
      <c r="E10" s="20">
        <v>86.652699999999996</v>
      </c>
    </row>
    <row r="11" spans="1:5" x14ac:dyDescent="0.25">
      <c r="A11" s="19">
        <v>37834</v>
      </c>
      <c r="B11" s="67" t="str">
        <f>MONTH(Indice_faturamento[[#This Row],[Período]])&amp;YEAR(Indice_faturamento[[#This Row],[Período]])</f>
        <v>82003</v>
      </c>
      <c r="C11" s="20">
        <v>89.653999999999996</v>
      </c>
      <c r="D11" s="20">
        <v>83.877099999999999</v>
      </c>
      <c r="E11" s="20">
        <v>90.293999999999997</v>
      </c>
    </row>
    <row r="12" spans="1:5" x14ac:dyDescent="0.25">
      <c r="A12" s="19">
        <v>37865</v>
      </c>
      <c r="B12" s="67" t="str">
        <f>MONTH(Indice_faturamento[[#This Row],[Período]])&amp;YEAR(Indice_faturamento[[#This Row],[Período]])</f>
        <v>92003</v>
      </c>
      <c r="C12" s="20">
        <v>92.134200000000007</v>
      </c>
      <c r="D12" s="20">
        <v>83.076400000000007</v>
      </c>
      <c r="E12" s="20">
        <v>93.137600000000006</v>
      </c>
    </row>
    <row r="13" spans="1:5" x14ac:dyDescent="0.25">
      <c r="A13" s="19">
        <v>37895</v>
      </c>
      <c r="B13" s="67" t="str">
        <f>MONTH(Indice_faturamento[[#This Row],[Período]])&amp;YEAR(Indice_faturamento[[#This Row],[Período]])</f>
        <v>102003</v>
      </c>
      <c r="C13" s="20">
        <v>96.265299999999996</v>
      </c>
      <c r="D13" s="20">
        <v>85.569800000000001</v>
      </c>
      <c r="E13" s="20">
        <v>97.450100000000006</v>
      </c>
    </row>
    <row r="14" spans="1:5" x14ac:dyDescent="0.25">
      <c r="A14" s="19">
        <v>37926</v>
      </c>
      <c r="B14" s="67" t="str">
        <f>MONTH(Indice_faturamento[[#This Row],[Período]])&amp;YEAR(Indice_faturamento[[#This Row],[Período]])</f>
        <v>112003</v>
      </c>
      <c r="C14" s="20">
        <v>92.556399999999996</v>
      </c>
      <c r="D14" s="20">
        <v>68.281199999999998</v>
      </c>
      <c r="E14" s="20">
        <v>95.245599999999996</v>
      </c>
    </row>
    <row r="15" spans="1:5" x14ac:dyDescent="0.25">
      <c r="A15" s="19">
        <v>37956</v>
      </c>
      <c r="B15" s="67" t="str">
        <f>MONTH(Indice_faturamento[[#This Row],[Período]])&amp;YEAR(Indice_faturamento[[#This Row],[Período]])</f>
        <v>122003</v>
      </c>
      <c r="C15" s="20">
        <v>93.462500000000006</v>
      </c>
      <c r="D15" s="20">
        <v>68.903599999999997</v>
      </c>
      <c r="E15" s="20">
        <v>96.183199999999999</v>
      </c>
    </row>
    <row r="16" spans="1:5" x14ac:dyDescent="0.25">
      <c r="A16" s="19">
        <v>37987</v>
      </c>
      <c r="B16" s="67" t="str">
        <f>MONTH(Indice_faturamento[[#This Row],[Período]])&amp;YEAR(Indice_faturamento[[#This Row],[Período]])</f>
        <v>12004</v>
      </c>
      <c r="C16" s="20">
        <v>79.651799999999994</v>
      </c>
      <c r="D16" s="20">
        <v>60.8354</v>
      </c>
      <c r="E16" s="20">
        <v>81.7363</v>
      </c>
    </row>
    <row r="17" spans="1:5" x14ac:dyDescent="0.25">
      <c r="A17" s="19">
        <v>38018</v>
      </c>
      <c r="B17" s="67" t="str">
        <f>MONTH(Indice_faturamento[[#This Row],[Período]])&amp;YEAR(Indice_faturamento[[#This Row],[Período]])</f>
        <v>22004</v>
      </c>
      <c r="C17" s="20">
        <v>81.400199999999998</v>
      </c>
      <c r="D17" s="20">
        <v>67.977800000000002</v>
      </c>
      <c r="E17" s="20">
        <v>82.887200000000007</v>
      </c>
    </row>
    <row r="18" spans="1:5" x14ac:dyDescent="0.25">
      <c r="A18" s="19">
        <v>38047</v>
      </c>
      <c r="B18" s="67" t="str">
        <f>MONTH(Indice_faturamento[[#This Row],[Período]])&amp;YEAR(Indice_faturamento[[#This Row],[Período]])</f>
        <v>32004</v>
      </c>
      <c r="C18" s="20">
        <v>96.003399999999999</v>
      </c>
      <c r="D18" s="20">
        <v>77.409000000000006</v>
      </c>
      <c r="E18" s="20">
        <v>98.063299999999998</v>
      </c>
    </row>
    <row r="19" spans="1:5" x14ac:dyDescent="0.25">
      <c r="A19" s="19">
        <v>38078</v>
      </c>
      <c r="B19" s="67" t="str">
        <f>MONTH(Indice_faturamento[[#This Row],[Período]])&amp;YEAR(Indice_faturamento[[#This Row],[Período]])</f>
        <v>42004</v>
      </c>
      <c r="C19" s="20">
        <v>88.217399999999998</v>
      </c>
      <c r="D19" s="20">
        <v>67.122699999999995</v>
      </c>
      <c r="E19" s="20">
        <v>90.554299999999998</v>
      </c>
    </row>
    <row r="20" spans="1:5" x14ac:dyDescent="0.25">
      <c r="A20" s="19">
        <v>38108</v>
      </c>
      <c r="B20" s="67" t="str">
        <f>MONTH(Indice_faturamento[[#This Row],[Período]])&amp;YEAR(Indice_faturamento[[#This Row],[Período]])</f>
        <v>52004</v>
      </c>
      <c r="C20" s="20">
        <v>97.567800000000005</v>
      </c>
      <c r="D20" s="20">
        <v>70.124799999999993</v>
      </c>
      <c r="E20" s="20">
        <v>100.608</v>
      </c>
    </row>
    <row r="21" spans="1:5" x14ac:dyDescent="0.25">
      <c r="A21" s="19">
        <v>38139</v>
      </c>
      <c r="B21" s="67" t="str">
        <f>MONTH(Indice_faturamento[[#This Row],[Período]])&amp;YEAR(Indice_faturamento[[#This Row],[Período]])</f>
        <v>62004</v>
      </c>
      <c r="C21" s="20">
        <v>99.751400000000004</v>
      </c>
      <c r="D21" s="20">
        <v>79.3185</v>
      </c>
      <c r="E21" s="20">
        <v>102.015</v>
      </c>
    </row>
    <row r="22" spans="1:5" x14ac:dyDescent="0.25">
      <c r="A22" s="19">
        <v>38169</v>
      </c>
      <c r="B22" s="67" t="str">
        <f>MONTH(Indice_faturamento[[#This Row],[Período]])&amp;YEAR(Indice_faturamento[[#This Row],[Período]])</f>
        <v>72004</v>
      </c>
      <c r="C22" s="20">
        <v>97.974400000000003</v>
      </c>
      <c r="D22" s="20">
        <v>77.623599999999996</v>
      </c>
      <c r="E22" s="20">
        <v>100.22880000000001</v>
      </c>
    </row>
    <row r="23" spans="1:5" x14ac:dyDescent="0.25">
      <c r="A23" s="19">
        <v>38200</v>
      </c>
      <c r="B23" s="67" t="str">
        <f>MONTH(Indice_faturamento[[#This Row],[Período]])&amp;YEAR(Indice_faturamento[[#This Row],[Período]])</f>
        <v>82004</v>
      </c>
      <c r="C23" s="20">
        <v>100.0955</v>
      </c>
      <c r="D23" s="20">
        <v>73.545699999999997</v>
      </c>
      <c r="E23" s="20">
        <v>103.0367</v>
      </c>
    </row>
    <row r="24" spans="1:5" x14ac:dyDescent="0.25">
      <c r="A24" s="19">
        <v>38231</v>
      </c>
      <c r="B24" s="67" t="str">
        <f>MONTH(Indice_faturamento[[#This Row],[Período]])&amp;YEAR(Indice_faturamento[[#This Row],[Período]])</f>
        <v>92004</v>
      </c>
      <c r="C24" s="20">
        <v>100.8154</v>
      </c>
      <c r="D24" s="20">
        <v>75.4983</v>
      </c>
      <c r="E24" s="20">
        <v>103.62009999999999</v>
      </c>
    </row>
    <row r="25" spans="1:5" x14ac:dyDescent="0.25">
      <c r="A25" s="19">
        <v>38261</v>
      </c>
      <c r="B25" s="67" t="str">
        <f>MONTH(Indice_faturamento[[#This Row],[Período]])&amp;YEAR(Indice_faturamento[[#This Row],[Período]])</f>
        <v>102004</v>
      </c>
      <c r="C25" s="20">
        <v>100.1382</v>
      </c>
      <c r="D25" s="20">
        <v>77.860399999999998</v>
      </c>
      <c r="E25" s="20">
        <v>102.6062</v>
      </c>
    </row>
    <row r="26" spans="1:5" x14ac:dyDescent="0.25">
      <c r="A26" s="19">
        <v>38292</v>
      </c>
      <c r="B26" s="67" t="str">
        <f>MONTH(Indice_faturamento[[#This Row],[Período]])&amp;YEAR(Indice_faturamento[[#This Row],[Período]])</f>
        <v>112004</v>
      </c>
      <c r="C26" s="20">
        <v>96.011200000000002</v>
      </c>
      <c r="D26" s="20">
        <v>82.287099999999995</v>
      </c>
      <c r="E26" s="20">
        <v>97.531499999999994</v>
      </c>
    </row>
    <row r="27" spans="1:5" x14ac:dyDescent="0.25">
      <c r="A27" s="19">
        <v>38322</v>
      </c>
      <c r="B27" s="67" t="str">
        <f>MONTH(Indice_faturamento[[#This Row],[Período]])&amp;YEAR(Indice_faturamento[[#This Row],[Período]])</f>
        <v>122004</v>
      </c>
      <c r="C27" s="20">
        <v>92.653000000000006</v>
      </c>
      <c r="D27" s="20">
        <v>68.213399999999993</v>
      </c>
      <c r="E27" s="20">
        <v>95.360500000000002</v>
      </c>
    </row>
    <row r="28" spans="1:5" x14ac:dyDescent="0.25">
      <c r="A28" s="19">
        <v>38353</v>
      </c>
      <c r="B28" s="67" t="str">
        <f>MONTH(Indice_faturamento[[#This Row],[Período]])&amp;YEAR(Indice_faturamento[[#This Row],[Período]])</f>
        <v>12005</v>
      </c>
      <c r="C28" s="20">
        <v>81.707599999999999</v>
      </c>
      <c r="D28" s="20">
        <v>68.747299999999996</v>
      </c>
      <c r="E28" s="20">
        <v>83.1434</v>
      </c>
    </row>
    <row r="29" spans="1:5" x14ac:dyDescent="0.25">
      <c r="A29" s="19">
        <v>38384</v>
      </c>
      <c r="B29" s="67" t="str">
        <f>MONTH(Indice_faturamento[[#This Row],[Período]])&amp;YEAR(Indice_faturamento[[#This Row],[Período]])</f>
        <v>22005</v>
      </c>
      <c r="C29" s="20">
        <v>83.928899999999999</v>
      </c>
      <c r="D29" s="20">
        <v>62.704000000000001</v>
      </c>
      <c r="E29" s="20">
        <v>86.280199999999994</v>
      </c>
    </row>
    <row r="30" spans="1:5" x14ac:dyDescent="0.25">
      <c r="A30" s="19">
        <v>38412</v>
      </c>
      <c r="B30" s="67" t="str">
        <f>MONTH(Indice_faturamento[[#This Row],[Período]])&amp;YEAR(Indice_faturamento[[#This Row],[Período]])</f>
        <v>32005</v>
      </c>
      <c r="C30" s="20">
        <v>96.3506</v>
      </c>
      <c r="D30" s="20">
        <v>72.1614</v>
      </c>
      <c r="E30" s="20">
        <v>99.030299999999997</v>
      </c>
    </row>
    <row r="31" spans="1:5" x14ac:dyDescent="0.25">
      <c r="A31" s="19">
        <v>38443</v>
      </c>
      <c r="B31" s="67" t="str">
        <f>MONTH(Indice_faturamento[[#This Row],[Período]])&amp;YEAR(Indice_faturamento[[#This Row],[Período]])</f>
        <v>42005</v>
      </c>
      <c r="C31" s="20">
        <v>92.560400000000001</v>
      </c>
      <c r="D31" s="20">
        <v>99.650300000000001</v>
      </c>
      <c r="E31" s="20">
        <v>91.774900000000002</v>
      </c>
    </row>
    <row r="32" spans="1:5" x14ac:dyDescent="0.25">
      <c r="A32" s="19">
        <v>38473</v>
      </c>
      <c r="B32" s="67" t="str">
        <f>MONTH(Indice_faturamento[[#This Row],[Período]])&amp;YEAR(Indice_faturamento[[#This Row],[Período]])</f>
        <v>52005</v>
      </c>
      <c r="C32" s="20">
        <v>98.379000000000005</v>
      </c>
      <c r="D32" s="20">
        <v>114.35420000000001</v>
      </c>
      <c r="E32" s="20">
        <v>96.609200000000001</v>
      </c>
    </row>
    <row r="33" spans="1:5" x14ac:dyDescent="0.25">
      <c r="A33" s="19">
        <v>38504</v>
      </c>
      <c r="B33" s="67" t="str">
        <f>MONTH(Indice_faturamento[[#This Row],[Período]])&amp;YEAR(Indice_faturamento[[#This Row],[Período]])</f>
        <v>62005</v>
      </c>
      <c r="C33" s="20">
        <v>96.332599999999999</v>
      </c>
      <c r="D33" s="20">
        <v>99.767399999999995</v>
      </c>
      <c r="E33" s="20">
        <v>95.952100000000002</v>
      </c>
    </row>
    <row r="34" spans="1:5" x14ac:dyDescent="0.25">
      <c r="A34" s="19">
        <v>38534</v>
      </c>
      <c r="B34" s="67" t="str">
        <f>MONTH(Indice_faturamento[[#This Row],[Período]])&amp;YEAR(Indice_faturamento[[#This Row],[Período]])</f>
        <v>72005</v>
      </c>
      <c r="C34" s="20">
        <v>94.965199999999996</v>
      </c>
      <c r="D34" s="20">
        <v>94.217600000000004</v>
      </c>
      <c r="E34" s="20">
        <v>95.047799999999995</v>
      </c>
    </row>
    <row r="35" spans="1:5" x14ac:dyDescent="0.25">
      <c r="A35" s="19">
        <v>38565</v>
      </c>
      <c r="B35" s="67" t="str">
        <f>MONTH(Indice_faturamento[[#This Row],[Período]])&amp;YEAR(Indice_faturamento[[#This Row],[Período]])</f>
        <v>82005</v>
      </c>
      <c r="C35" s="20">
        <v>101.2597</v>
      </c>
      <c r="D35" s="20">
        <v>99.257000000000005</v>
      </c>
      <c r="E35" s="20">
        <v>101.4808</v>
      </c>
    </row>
    <row r="36" spans="1:5" x14ac:dyDescent="0.25">
      <c r="A36" s="19">
        <v>38596</v>
      </c>
      <c r="B36" s="67" t="str">
        <f>MONTH(Indice_faturamento[[#This Row],[Período]])&amp;YEAR(Indice_faturamento[[#This Row],[Período]])</f>
        <v>92005</v>
      </c>
      <c r="C36" s="20">
        <v>100.63160000000001</v>
      </c>
      <c r="D36" s="20">
        <v>91.657600000000002</v>
      </c>
      <c r="E36" s="20">
        <v>101.62220000000001</v>
      </c>
    </row>
    <row r="37" spans="1:5" x14ac:dyDescent="0.25">
      <c r="A37" s="19">
        <v>38626</v>
      </c>
      <c r="B37" s="67" t="str">
        <f>MONTH(Indice_faturamento[[#This Row],[Período]])&amp;YEAR(Indice_faturamento[[#This Row],[Período]])</f>
        <v>102005</v>
      </c>
      <c r="C37" s="20">
        <v>98.665899999999993</v>
      </c>
      <c r="D37" s="20">
        <v>92.367699999999999</v>
      </c>
      <c r="E37" s="20">
        <v>99.361199999999997</v>
      </c>
    </row>
    <row r="38" spans="1:5" x14ac:dyDescent="0.25">
      <c r="A38" s="19">
        <v>38657</v>
      </c>
      <c r="B38" s="67" t="str">
        <f>MONTH(Indice_faturamento[[#This Row],[Período]])&amp;YEAR(Indice_faturamento[[#This Row],[Período]])</f>
        <v>112005</v>
      </c>
      <c r="C38" s="20">
        <v>96.159099999999995</v>
      </c>
      <c r="D38" s="20">
        <v>89.528999999999996</v>
      </c>
      <c r="E38" s="20">
        <v>96.891000000000005</v>
      </c>
    </row>
    <row r="39" spans="1:5" x14ac:dyDescent="0.25">
      <c r="A39" s="19">
        <v>38687</v>
      </c>
      <c r="B39" s="67" t="str">
        <f>MONTH(Indice_faturamento[[#This Row],[Período]])&amp;YEAR(Indice_faturamento[[#This Row],[Período]])</f>
        <v>122005</v>
      </c>
      <c r="C39" s="20">
        <v>95.680400000000006</v>
      </c>
      <c r="D39" s="20">
        <v>88.127499999999998</v>
      </c>
      <c r="E39" s="20">
        <v>96.514099999999999</v>
      </c>
    </row>
    <row r="40" spans="1:5" x14ac:dyDescent="0.25">
      <c r="A40" s="19">
        <v>38718</v>
      </c>
      <c r="B40" s="67" t="str">
        <f>MONTH(Indice_faturamento[[#This Row],[Período]])&amp;YEAR(Indice_faturamento[[#This Row],[Período]])</f>
        <v>12006</v>
      </c>
      <c r="C40" s="20">
        <v>88.099599999999995</v>
      </c>
      <c r="D40" s="20">
        <v>80.901200000000003</v>
      </c>
      <c r="E40" s="20">
        <v>88.894199999999998</v>
      </c>
    </row>
    <row r="41" spans="1:5" x14ac:dyDescent="0.25">
      <c r="A41" s="19">
        <v>38749</v>
      </c>
      <c r="B41" s="67" t="str">
        <f>MONTH(Indice_faturamento[[#This Row],[Período]])&amp;YEAR(Indice_faturamento[[#This Row],[Período]])</f>
        <v>22006</v>
      </c>
      <c r="C41" s="20">
        <v>87.458500000000001</v>
      </c>
      <c r="D41" s="20">
        <v>87.6066</v>
      </c>
      <c r="E41" s="20">
        <v>87.442099999999996</v>
      </c>
    </row>
    <row r="42" spans="1:5" x14ac:dyDescent="0.25">
      <c r="A42" s="19">
        <v>38777</v>
      </c>
      <c r="B42" s="67" t="str">
        <f>MONTH(Indice_faturamento[[#This Row],[Período]])&amp;YEAR(Indice_faturamento[[#This Row],[Período]])</f>
        <v>32006</v>
      </c>
      <c r="C42" s="20">
        <v>100.913</v>
      </c>
      <c r="D42" s="20">
        <v>93.887699999999995</v>
      </c>
      <c r="E42" s="20">
        <v>101.6885</v>
      </c>
    </row>
    <row r="43" spans="1:5" x14ac:dyDescent="0.25">
      <c r="A43" s="19">
        <v>38808</v>
      </c>
      <c r="B43" s="67" t="str">
        <f>MONTH(Indice_faturamento[[#This Row],[Período]])&amp;YEAR(Indice_faturamento[[#This Row],[Período]])</f>
        <v>42006</v>
      </c>
      <c r="C43" s="20">
        <v>91.707899999999995</v>
      </c>
      <c r="D43" s="20">
        <v>89.073499999999996</v>
      </c>
      <c r="E43" s="20">
        <v>91.998699999999999</v>
      </c>
    </row>
    <row r="44" spans="1:5" x14ac:dyDescent="0.25">
      <c r="A44" s="19">
        <v>38838</v>
      </c>
      <c r="B44" s="67" t="str">
        <f>MONTH(Indice_faturamento[[#This Row],[Período]])&amp;YEAR(Indice_faturamento[[#This Row],[Período]])</f>
        <v>52006</v>
      </c>
      <c r="C44" s="20">
        <v>102.1395</v>
      </c>
      <c r="D44" s="20">
        <v>100.67610000000001</v>
      </c>
      <c r="E44" s="20">
        <v>102.301</v>
      </c>
    </row>
    <row r="45" spans="1:5" x14ac:dyDescent="0.25">
      <c r="A45" s="19">
        <v>38869</v>
      </c>
      <c r="B45" s="67" t="str">
        <f>MONTH(Indice_faturamento[[#This Row],[Período]])&amp;YEAR(Indice_faturamento[[#This Row],[Período]])</f>
        <v>62006</v>
      </c>
      <c r="C45" s="20">
        <v>100.8451</v>
      </c>
      <c r="D45" s="20">
        <v>106.7405</v>
      </c>
      <c r="E45" s="20">
        <v>100.1943</v>
      </c>
    </row>
    <row r="46" spans="1:5" x14ac:dyDescent="0.25">
      <c r="A46" s="19">
        <v>38899</v>
      </c>
      <c r="B46" s="67" t="str">
        <f>MONTH(Indice_faturamento[[#This Row],[Período]])&amp;YEAR(Indice_faturamento[[#This Row],[Período]])</f>
        <v>72006</v>
      </c>
      <c r="C46" s="20">
        <v>100.5656</v>
      </c>
      <c r="D46" s="20">
        <v>108.09950000000001</v>
      </c>
      <c r="E46" s="20">
        <v>99.733900000000006</v>
      </c>
    </row>
    <row r="47" spans="1:5" x14ac:dyDescent="0.25">
      <c r="A47" s="19">
        <v>38930</v>
      </c>
      <c r="B47" s="67" t="str">
        <f>MONTH(Indice_faturamento[[#This Row],[Período]])&amp;YEAR(Indice_faturamento[[#This Row],[Período]])</f>
        <v>82006</v>
      </c>
      <c r="C47" s="20">
        <v>107.37269999999999</v>
      </c>
      <c r="D47" s="20">
        <v>110.63039999999999</v>
      </c>
      <c r="E47" s="20">
        <v>107.01309999999999</v>
      </c>
    </row>
    <row r="48" spans="1:5" x14ac:dyDescent="0.25">
      <c r="A48" s="19">
        <v>38961</v>
      </c>
      <c r="B48" s="67" t="str">
        <f>MONTH(Indice_faturamento[[#This Row],[Período]])&amp;YEAR(Indice_faturamento[[#This Row],[Período]])</f>
        <v>92006</v>
      </c>
      <c r="C48" s="20">
        <v>103.5603</v>
      </c>
      <c r="D48" s="20">
        <v>111.95610000000001</v>
      </c>
      <c r="E48" s="20">
        <v>102.6336</v>
      </c>
    </row>
    <row r="49" spans="1:5" x14ac:dyDescent="0.25">
      <c r="A49" s="19">
        <v>38991</v>
      </c>
      <c r="B49" s="67" t="str">
        <f>MONTH(Indice_faturamento[[#This Row],[Período]])&amp;YEAR(Indice_faturamento[[#This Row],[Período]])</f>
        <v>102006</v>
      </c>
      <c r="C49" s="20">
        <v>108.33369999999999</v>
      </c>
      <c r="D49" s="20">
        <v>108.67489999999999</v>
      </c>
      <c r="E49" s="20">
        <v>108.29600000000001</v>
      </c>
    </row>
    <row r="50" spans="1:5" x14ac:dyDescent="0.25">
      <c r="A50" s="19">
        <v>39022</v>
      </c>
      <c r="B50" s="67" t="str">
        <f>MONTH(Indice_faturamento[[#This Row],[Período]])&amp;YEAR(Indice_faturamento[[#This Row],[Período]])</f>
        <v>112006</v>
      </c>
      <c r="C50" s="20">
        <v>108.3523</v>
      </c>
      <c r="D50" s="20">
        <v>99.226200000000006</v>
      </c>
      <c r="E50" s="20">
        <v>109.3597</v>
      </c>
    </row>
    <row r="51" spans="1:5" x14ac:dyDescent="0.25">
      <c r="A51" s="19">
        <v>39052</v>
      </c>
      <c r="B51" s="67" t="str">
        <f>MONTH(Indice_faturamento[[#This Row],[Período]])&amp;YEAR(Indice_faturamento[[#This Row],[Período]])</f>
        <v>122006</v>
      </c>
      <c r="C51" s="20">
        <v>99.758700000000005</v>
      </c>
      <c r="D51" s="20">
        <v>98.484300000000005</v>
      </c>
      <c r="E51" s="20">
        <v>99.8994</v>
      </c>
    </row>
    <row r="52" spans="1:5" x14ac:dyDescent="0.25">
      <c r="A52" s="19">
        <v>39083</v>
      </c>
      <c r="B52" s="67" t="str">
        <f>MONTH(Indice_faturamento[[#This Row],[Período]])&amp;YEAR(Indice_faturamento[[#This Row],[Período]])</f>
        <v>12007</v>
      </c>
      <c r="C52" s="20">
        <v>95.017799999999994</v>
      </c>
      <c r="D52" s="20">
        <v>79.724699999999999</v>
      </c>
      <c r="E52" s="20">
        <v>96.706000000000003</v>
      </c>
    </row>
    <row r="53" spans="1:5" x14ac:dyDescent="0.25">
      <c r="A53" s="19">
        <v>39114</v>
      </c>
      <c r="B53" s="67" t="str">
        <f>MONTH(Indice_faturamento[[#This Row],[Período]])&amp;YEAR(Indice_faturamento[[#This Row],[Período]])</f>
        <v>22007</v>
      </c>
      <c r="C53" s="20">
        <v>92.772400000000005</v>
      </c>
      <c r="D53" s="20">
        <v>91.101500000000001</v>
      </c>
      <c r="E53" s="20">
        <v>92.956900000000005</v>
      </c>
    </row>
    <row r="54" spans="1:5" x14ac:dyDescent="0.25">
      <c r="A54" s="19">
        <v>39142</v>
      </c>
      <c r="B54" s="67" t="str">
        <f>MONTH(Indice_faturamento[[#This Row],[Período]])&amp;YEAR(Indice_faturamento[[#This Row],[Período]])</f>
        <v>32007</v>
      </c>
      <c r="C54" s="20">
        <v>109.08580000000001</v>
      </c>
      <c r="D54" s="20">
        <v>99.608500000000006</v>
      </c>
      <c r="E54" s="20">
        <v>110.13200000000001</v>
      </c>
    </row>
    <row r="55" spans="1:5" x14ac:dyDescent="0.25">
      <c r="A55" s="19">
        <v>39173</v>
      </c>
      <c r="B55" s="67" t="str">
        <f>MONTH(Indice_faturamento[[#This Row],[Período]])&amp;YEAR(Indice_faturamento[[#This Row],[Período]])</f>
        <v>42007</v>
      </c>
      <c r="C55" s="20">
        <v>103.6996</v>
      </c>
      <c r="D55" s="20">
        <v>102.2452</v>
      </c>
      <c r="E55" s="20">
        <v>103.86020000000001</v>
      </c>
    </row>
    <row r="56" spans="1:5" x14ac:dyDescent="0.25">
      <c r="A56" s="19">
        <v>39203</v>
      </c>
      <c r="B56" s="67" t="str">
        <f>MONTH(Indice_faturamento[[#This Row],[Período]])&amp;YEAR(Indice_faturamento[[#This Row],[Período]])</f>
        <v>52007</v>
      </c>
      <c r="C56" s="20">
        <v>114.4828</v>
      </c>
      <c r="D56" s="20">
        <v>96.547899999999998</v>
      </c>
      <c r="E56" s="20">
        <v>116.46259999999999</v>
      </c>
    </row>
    <row r="57" spans="1:5" x14ac:dyDescent="0.25">
      <c r="A57" s="19">
        <v>39234</v>
      </c>
      <c r="B57" s="67" t="str">
        <f>MONTH(Indice_faturamento[[#This Row],[Período]])&amp;YEAR(Indice_faturamento[[#This Row],[Período]])</f>
        <v>62007</v>
      </c>
      <c r="C57" s="20">
        <v>110.4438</v>
      </c>
      <c r="D57" s="20">
        <v>112.8805</v>
      </c>
      <c r="E57" s="20">
        <v>110.1748</v>
      </c>
    </row>
    <row r="58" spans="1:5" x14ac:dyDescent="0.25">
      <c r="A58" s="19">
        <v>39264</v>
      </c>
      <c r="B58" s="67" t="str">
        <f>MONTH(Indice_faturamento[[#This Row],[Período]])&amp;YEAR(Indice_faturamento[[#This Row],[Período]])</f>
        <v>72007</v>
      </c>
      <c r="C58" s="20">
        <v>115.4569</v>
      </c>
      <c r="D58" s="20">
        <v>114.88209999999999</v>
      </c>
      <c r="E58" s="20">
        <v>115.5204</v>
      </c>
    </row>
    <row r="59" spans="1:5" x14ac:dyDescent="0.25">
      <c r="A59" s="19">
        <v>39295</v>
      </c>
      <c r="B59" s="67" t="str">
        <f>MONTH(Indice_faturamento[[#This Row],[Período]])&amp;YEAR(Indice_faturamento[[#This Row],[Período]])</f>
        <v>82007</v>
      </c>
      <c r="C59" s="20">
        <v>127.45650000000001</v>
      </c>
      <c r="D59" s="20">
        <v>129.28919999999999</v>
      </c>
      <c r="E59" s="20">
        <v>127.2542</v>
      </c>
    </row>
    <row r="60" spans="1:5" x14ac:dyDescent="0.25">
      <c r="A60" s="19">
        <v>39326</v>
      </c>
      <c r="B60" s="67" t="str">
        <f>MONTH(Indice_faturamento[[#This Row],[Período]])&amp;YEAR(Indice_faturamento[[#This Row],[Período]])</f>
        <v>92007</v>
      </c>
      <c r="C60" s="20">
        <v>113.13890000000001</v>
      </c>
      <c r="D60" s="20">
        <v>105.66719999999999</v>
      </c>
      <c r="E60" s="20">
        <v>113.9637</v>
      </c>
    </row>
    <row r="61" spans="1:5" x14ac:dyDescent="0.25">
      <c r="A61" s="19">
        <v>39356</v>
      </c>
      <c r="B61" s="67" t="str">
        <f>MONTH(Indice_faturamento[[#This Row],[Período]])&amp;YEAR(Indice_faturamento[[#This Row],[Período]])</f>
        <v>102007</v>
      </c>
      <c r="C61" s="20">
        <v>124.5371</v>
      </c>
      <c r="D61" s="20">
        <v>112.6793</v>
      </c>
      <c r="E61" s="20">
        <v>125.846</v>
      </c>
    </row>
    <row r="62" spans="1:5" x14ac:dyDescent="0.25">
      <c r="A62" s="19">
        <v>39387</v>
      </c>
      <c r="B62" s="67" t="str">
        <f>MONTH(Indice_faturamento[[#This Row],[Período]])&amp;YEAR(Indice_faturamento[[#This Row],[Período]])</f>
        <v>112007</v>
      </c>
      <c r="C62" s="20">
        <v>124.4153</v>
      </c>
      <c r="D62" s="20">
        <v>108.8751</v>
      </c>
      <c r="E62" s="20">
        <v>126.13079999999999</v>
      </c>
    </row>
    <row r="63" spans="1:5" x14ac:dyDescent="0.25">
      <c r="A63" s="19">
        <v>39417</v>
      </c>
      <c r="B63" s="67" t="str">
        <f>MONTH(Indice_faturamento[[#This Row],[Período]])&amp;YEAR(Indice_faturamento[[#This Row],[Período]])</f>
        <v>122007</v>
      </c>
      <c r="C63" s="20">
        <v>113.1956</v>
      </c>
      <c r="D63" s="20">
        <v>122.1686</v>
      </c>
      <c r="E63" s="20">
        <v>112.2051</v>
      </c>
    </row>
    <row r="64" spans="1:5" x14ac:dyDescent="0.25">
      <c r="A64" s="19">
        <v>39448</v>
      </c>
      <c r="B64" s="67" t="str">
        <f>MONTH(Indice_faturamento[[#This Row],[Período]])&amp;YEAR(Indice_faturamento[[#This Row],[Período]])</f>
        <v>12008</v>
      </c>
      <c r="C64" s="20">
        <v>116.0009</v>
      </c>
      <c r="D64" s="20">
        <v>93.752399999999994</v>
      </c>
      <c r="E64" s="20">
        <v>118.4569</v>
      </c>
    </row>
    <row r="65" spans="1:5" x14ac:dyDescent="0.25">
      <c r="A65" s="19">
        <v>39479</v>
      </c>
      <c r="B65" s="67" t="str">
        <f>MONTH(Indice_faturamento[[#This Row],[Período]])&amp;YEAR(Indice_faturamento[[#This Row],[Período]])</f>
        <v>22008</v>
      </c>
      <c r="C65" s="20">
        <v>117.9355</v>
      </c>
      <c r="D65" s="20">
        <v>99.891599999999997</v>
      </c>
      <c r="E65" s="20">
        <v>119.9273</v>
      </c>
    </row>
    <row r="66" spans="1:5" x14ac:dyDescent="0.25">
      <c r="A66" s="19">
        <v>39508</v>
      </c>
      <c r="B66" s="67" t="str">
        <f>MONTH(Indice_faturamento[[#This Row],[Período]])&amp;YEAR(Indice_faturamento[[#This Row],[Período]])</f>
        <v>32008</v>
      </c>
      <c r="C66" s="20">
        <v>125.97410000000001</v>
      </c>
      <c r="D66" s="20">
        <v>105.961</v>
      </c>
      <c r="E66" s="20">
        <v>128.1833</v>
      </c>
    </row>
    <row r="67" spans="1:5" x14ac:dyDescent="0.25">
      <c r="A67" s="19">
        <v>39539</v>
      </c>
      <c r="B67" s="67" t="str">
        <f>MONTH(Indice_faturamento[[#This Row],[Período]])&amp;YEAR(Indice_faturamento[[#This Row],[Período]])</f>
        <v>42008</v>
      </c>
      <c r="C67" s="20">
        <v>130.97909999999999</v>
      </c>
      <c r="D67" s="20">
        <v>107.4804</v>
      </c>
      <c r="E67" s="20">
        <v>133.57310000000001</v>
      </c>
    </row>
    <row r="68" spans="1:5" x14ac:dyDescent="0.25">
      <c r="A68" s="19">
        <v>39569</v>
      </c>
      <c r="B68" s="67" t="str">
        <f>MONTH(Indice_faturamento[[#This Row],[Período]])&amp;YEAR(Indice_faturamento[[#This Row],[Período]])</f>
        <v>52008</v>
      </c>
      <c r="C68" s="20">
        <v>134.4188</v>
      </c>
      <c r="D68" s="20">
        <v>104.54179999999999</v>
      </c>
      <c r="E68" s="20">
        <v>137.71690000000001</v>
      </c>
    </row>
    <row r="69" spans="1:5" x14ac:dyDescent="0.25">
      <c r="A69" s="19">
        <v>39600</v>
      </c>
      <c r="B69" s="67" t="str">
        <f>MONTH(Indice_faturamento[[#This Row],[Período]])&amp;YEAR(Indice_faturamento[[#This Row],[Período]])</f>
        <v>62008</v>
      </c>
      <c r="C69" s="20">
        <v>136.702</v>
      </c>
      <c r="D69" s="20">
        <v>122.3104</v>
      </c>
      <c r="E69" s="20">
        <v>138.29069999999999</v>
      </c>
    </row>
    <row r="70" spans="1:5" x14ac:dyDescent="0.25">
      <c r="A70" s="19">
        <v>39630</v>
      </c>
      <c r="B70" s="67" t="str">
        <f>MONTH(Indice_faturamento[[#This Row],[Período]])&amp;YEAR(Indice_faturamento[[#This Row],[Período]])</f>
        <v>72008</v>
      </c>
      <c r="C70" s="20">
        <v>143.12739999999999</v>
      </c>
      <c r="D70" s="20">
        <v>134.95670000000001</v>
      </c>
      <c r="E70" s="20">
        <v>144.02940000000001</v>
      </c>
    </row>
    <row r="71" spans="1:5" x14ac:dyDescent="0.25">
      <c r="A71" s="19">
        <v>39661</v>
      </c>
      <c r="B71" s="67" t="str">
        <f>MONTH(Indice_faturamento[[#This Row],[Período]])&amp;YEAR(Indice_faturamento[[#This Row],[Período]])</f>
        <v>82008</v>
      </c>
      <c r="C71" s="20">
        <v>137.7773</v>
      </c>
      <c r="D71" s="20">
        <v>132.21369999999999</v>
      </c>
      <c r="E71" s="20">
        <v>138.3914</v>
      </c>
    </row>
    <row r="72" spans="1:5" x14ac:dyDescent="0.25">
      <c r="A72" s="19">
        <v>39692</v>
      </c>
      <c r="B72" s="67" t="str">
        <f>MONTH(Indice_faturamento[[#This Row],[Período]])&amp;YEAR(Indice_faturamento[[#This Row],[Período]])</f>
        <v>92008</v>
      </c>
      <c r="C72" s="20">
        <v>139.1841</v>
      </c>
      <c r="D72" s="20">
        <v>131.70150000000001</v>
      </c>
      <c r="E72" s="20">
        <v>140.01</v>
      </c>
    </row>
    <row r="73" spans="1:5" x14ac:dyDescent="0.25">
      <c r="A73" s="19">
        <v>39722</v>
      </c>
      <c r="B73" s="67" t="str">
        <f>MONTH(Indice_faturamento[[#This Row],[Período]])&amp;YEAR(Indice_faturamento[[#This Row],[Período]])</f>
        <v>102008</v>
      </c>
      <c r="C73" s="20">
        <v>136.10640000000001</v>
      </c>
      <c r="D73" s="20">
        <v>133.4032</v>
      </c>
      <c r="E73" s="20">
        <v>136.40469999999999</v>
      </c>
    </row>
    <row r="74" spans="1:5" x14ac:dyDescent="0.25">
      <c r="A74" s="19">
        <v>39753</v>
      </c>
      <c r="B74" s="67" t="str">
        <f>MONTH(Indice_faturamento[[#This Row],[Período]])&amp;YEAR(Indice_faturamento[[#This Row],[Período]])</f>
        <v>112008</v>
      </c>
      <c r="C74" s="20">
        <v>100.87430000000001</v>
      </c>
      <c r="D74" s="20">
        <v>55.892899999999997</v>
      </c>
      <c r="E74" s="20">
        <v>105.8398</v>
      </c>
    </row>
    <row r="75" spans="1:5" x14ac:dyDescent="0.25">
      <c r="A75" s="19">
        <v>39783</v>
      </c>
      <c r="B75" s="67" t="str">
        <f>MONTH(Indice_faturamento[[#This Row],[Período]])&amp;YEAR(Indice_faturamento[[#This Row],[Período]])</f>
        <v>122008</v>
      </c>
      <c r="C75" s="20">
        <v>100.08759999999999</v>
      </c>
      <c r="D75" s="20">
        <v>77.631399999999999</v>
      </c>
      <c r="E75" s="20">
        <v>102.5665</v>
      </c>
    </row>
    <row r="76" spans="1:5" x14ac:dyDescent="0.25">
      <c r="A76" s="19">
        <v>39814</v>
      </c>
      <c r="B76" s="67" t="str">
        <f>MONTH(Indice_faturamento[[#This Row],[Período]])&amp;YEAR(Indice_faturamento[[#This Row],[Período]])</f>
        <v>12009</v>
      </c>
      <c r="C76" s="20">
        <v>91.298500000000004</v>
      </c>
      <c r="D76" s="20">
        <v>72.808400000000006</v>
      </c>
      <c r="E76" s="20">
        <v>93.339600000000004</v>
      </c>
    </row>
    <row r="77" spans="1:5" x14ac:dyDescent="0.25">
      <c r="A77" s="19">
        <v>39845</v>
      </c>
      <c r="B77" s="67" t="str">
        <f>MONTH(Indice_faturamento[[#This Row],[Período]])&amp;YEAR(Indice_faturamento[[#This Row],[Período]])</f>
        <v>22009</v>
      </c>
      <c r="C77" s="20">
        <v>94.698300000000003</v>
      </c>
      <c r="D77" s="20">
        <v>71.802899999999994</v>
      </c>
      <c r="E77" s="20">
        <v>97.225700000000003</v>
      </c>
    </row>
    <row r="78" spans="1:5" x14ac:dyDescent="0.25">
      <c r="A78" s="19">
        <v>39873</v>
      </c>
      <c r="B78" s="67" t="str">
        <f>MONTH(Indice_faturamento[[#This Row],[Período]])&amp;YEAR(Indice_faturamento[[#This Row],[Período]])</f>
        <v>32009</v>
      </c>
      <c r="C78" s="20">
        <v>122.2385</v>
      </c>
      <c r="D78" s="20">
        <v>90.425399999999996</v>
      </c>
      <c r="E78" s="20">
        <v>125.7503</v>
      </c>
    </row>
    <row r="79" spans="1:5" x14ac:dyDescent="0.25">
      <c r="A79" s="19">
        <v>39904</v>
      </c>
      <c r="B79" s="67" t="str">
        <f>MONTH(Indice_faturamento[[#This Row],[Período]])&amp;YEAR(Indice_faturamento[[#This Row],[Período]])</f>
        <v>42009</v>
      </c>
      <c r="C79" s="20">
        <v>108.8339</v>
      </c>
      <c r="D79" s="20">
        <v>98.290199999999999</v>
      </c>
      <c r="E79" s="20">
        <v>109.9978</v>
      </c>
    </row>
    <row r="80" spans="1:5" x14ac:dyDescent="0.25">
      <c r="A80" s="19">
        <v>39934</v>
      </c>
      <c r="B80" s="67" t="str">
        <f>MONTH(Indice_faturamento[[#This Row],[Período]])&amp;YEAR(Indice_faturamento[[#This Row],[Período]])</f>
        <v>52009</v>
      </c>
      <c r="C80" s="20">
        <v>113.03879999999999</v>
      </c>
      <c r="D80" s="20">
        <v>66.451499999999996</v>
      </c>
      <c r="E80" s="20">
        <v>118.1815</v>
      </c>
    </row>
    <row r="81" spans="1:5" x14ac:dyDescent="0.25">
      <c r="A81" s="19">
        <v>39965</v>
      </c>
      <c r="B81" s="67" t="str">
        <f>MONTH(Indice_faturamento[[#This Row],[Período]])&amp;YEAR(Indice_faturamento[[#This Row],[Período]])</f>
        <v>62009</v>
      </c>
      <c r="C81" s="20">
        <v>116.8621</v>
      </c>
      <c r="D81" s="20">
        <v>80.855500000000006</v>
      </c>
      <c r="E81" s="20">
        <v>120.8368</v>
      </c>
    </row>
    <row r="82" spans="1:5" x14ac:dyDescent="0.25">
      <c r="A82" s="19">
        <v>39995</v>
      </c>
      <c r="B82" s="67" t="str">
        <f>MONTH(Indice_faturamento[[#This Row],[Período]])&amp;YEAR(Indice_faturamento[[#This Row],[Período]])</f>
        <v>72009</v>
      </c>
      <c r="C82" s="20">
        <v>123.94629999999999</v>
      </c>
      <c r="D82" s="20">
        <v>81.5702</v>
      </c>
      <c r="E82" s="20">
        <v>128.6241</v>
      </c>
    </row>
    <row r="83" spans="1:5" x14ac:dyDescent="0.25">
      <c r="A83" s="19">
        <v>40026</v>
      </c>
      <c r="B83" s="67" t="str">
        <f>MONTH(Indice_faturamento[[#This Row],[Período]])&amp;YEAR(Indice_faturamento[[#This Row],[Período]])</f>
        <v>82009</v>
      </c>
      <c r="C83" s="20">
        <v>121.45359999999999</v>
      </c>
      <c r="D83" s="20">
        <v>81.037099999999995</v>
      </c>
      <c r="E83" s="20">
        <v>125.9151</v>
      </c>
    </row>
    <row r="84" spans="1:5" x14ac:dyDescent="0.25">
      <c r="A84" s="19">
        <v>40057</v>
      </c>
      <c r="B84" s="67" t="str">
        <f>MONTH(Indice_faturamento[[#This Row],[Período]])&amp;YEAR(Indice_faturamento[[#This Row],[Período]])</f>
        <v>92009</v>
      </c>
      <c r="C84" s="20">
        <v>130.00049999999999</v>
      </c>
      <c r="D84" s="20">
        <v>87.277100000000004</v>
      </c>
      <c r="E84" s="20">
        <v>134.7166</v>
      </c>
    </row>
    <row r="85" spans="1:5" x14ac:dyDescent="0.25">
      <c r="A85" s="19">
        <v>40087</v>
      </c>
      <c r="B85" s="67" t="str">
        <f>MONTH(Indice_faturamento[[#This Row],[Período]])&amp;YEAR(Indice_faturamento[[#This Row],[Período]])</f>
        <v>102009</v>
      </c>
      <c r="C85" s="20">
        <v>133.91210000000001</v>
      </c>
      <c r="D85" s="20">
        <v>76.259399999999999</v>
      </c>
      <c r="E85" s="20">
        <v>140.27629999999999</v>
      </c>
    </row>
    <row r="86" spans="1:5" x14ac:dyDescent="0.25">
      <c r="A86" s="19">
        <v>40118</v>
      </c>
      <c r="B86" s="67" t="str">
        <f>MONTH(Indice_faturamento[[#This Row],[Período]])&amp;YEAR(Indice_faturamento[[#This Row],[Período]])</f>
        <v>112009</v>
      </c>
      <c r="C86" s="20">
        <v>117.0711</v>
      </c>
      <c r="D86" s="20">
        <v>73.760599999999997</v>
      </c>
      <c r="E86" s="20">
        <v>121.85209999999999</v>
      </c>
    </row>
    <row r="87" spans="1:5" x14ac:dyDescent="0.25">
      <c r="A87" s="19">
        <v>40148</v>
      </c>
      <c r="B87" s="67" t="str">
        <f>MONTH(Indice_faturamento[[#This Row],[Período]])&amp;YEAR(Indice_faturamento[[#This Row],[Período]])</f>
        <v>122009</v>
      </c>
      <c r="C87" s="20">
        <v>123.8211</v>
      </c>
      <c r="D87" s="20">
        <v>92.132900000000006</v>
      </c>
      <c r="E87" s="20">
        <v>127.31910000000001</v>
      </c>
    </row>
    <row r="88" spans="1:5" x14ac:dyDescent="0.25">
      <c r="A88" s="19">
        <v>40179</v>
      </c>
      <c r="B88" s="67" t="str">
        <f>MONTH(Indice_faturamento[[#This Row],[Período]])&amp;YEAR(Indice_faturamento[[#This Row],[Período]])</f>
        <v>12010</v>
      </c>
      <c r="C88" s="20">
        <v>106.9254</v>
      </c>
      <c r="D88" s="20">
        <v>77.893199999999993</v>
      </c>
      <c r="E88" s="20">
        <v>110.1302</v>
      </c>
    </row>
    <row r="89" spans="1:5" x14ac:dyDescent="0.25">
      <c r="A89" s="19">
        <v>40210</v>
      </c>
      <c r="B89" s="67" t="str">
        <f>MONTH(Indice_faturamento[[#This Row],[Período]])&amp;YEAR(Indice_faturamento[[#This Row],[Período]])</f>
        <v>22010</v>
      </c>
      <c r="C89" s="20">
        <v>105.7157</v>
      </c>
      <c r="D89" s="20">
        <v>68.488500000000002</v>
      </c>
      <c r="E89" s="20">
        <v>109.82510000000001</v>
      </c>
    </row>
    <row r="90" spans="1:5" x14ac:dyDescent="0.25">
      <c r="A90" s="19">
        <v>40238</v>
      </c>
      <c r="B90" s="67" t="str">
        <f>MONTH(Indice_faturamento[[#This Row],[Período]])&amp;YEAR(Indice_faturamento[[#This Row],[Período]])</f>
        <v>32010</v>
      </c>
      <c r="C90" s="20">
        <v>133.6003</v>
      </c>
      <c r="D90" s="20">
        <v>88.4542</v>
      </c>
      <c r="E90" s="20">
        <v>138.5839</v>
      </c>
    </row>
    <row r="91" spans="1:5" x14ac:dyDescent="0.25">
      <c r="A91" s="19">
        <v>40269</v>
      </c>
      <c r="B91" s="67" t="str">
        <f>MONTH(Indice_faturamento[[#This Row],[Período]])&amp;YEAR(Indice_faturamento[[#This Row],[Período]])</f>
        <v>42010</v>
      </c>
      <c r="C91" s="20">
        <v>127.66589999999999</v>
      </c>
      <c r="D91" s="20">
        <v>146.43209999999999</v>
      </c>
      <c r="E91" s="20">
        <v>125.5943</v>
      </c>
    </row>
    <row r="92" spans="1:5" x14ac:dyDescent="0.25">
      <c r="A92" s="19">
        <v>40299</v>
      </c>
      <c r="B92" s="67" t="str">
        <f>MONTH(Indice_faturamento[[#This Row],[Período]])&amp;YEAR(Indice_faturamento[[#This Row],[Período]])</f>
        <v>52010</v>
      </c>
      <c r="C92" s="20">
        <v>132.6301</v>
      </c>
      <c r="D92" s="20">
        <v>108.8485</v>
      </c>
      <c r="E92" s="20">
        <v>135.25530000000001</v>
      </c>
    </row>
    <row r="93" spans="1:5" x14ac:dyDescent="0.25">
      <c r="A93" s="19">
        <v>40330</v>
      </c>
      <c r="B93" s="67" t="str">
        <f>MONTH(Indice_faturamento[[#This Row],[Período]])&amp;YEAR(Indice_faturamento[[#This Row],[Período]])</f>
        <v>62010</v>
      </c>
      <c r="C93" s="20">
        <v>135.0504</v>
      </c>
      <c r="D93" s="20">
        <v>100.804</v>
      </c>
      <c r="E93" s="20">
        <v>138.83080000000001</v>
      </c>
    </row>
    <row r="94" spans="1:5" x14ac:dyDescent="0.25">
      <c r="A94" s="19">
        <v>40360</v>
      </c>
      <c r="B94" s="67" t="str">
        <f>MONTH(Indice_faturamento[[#This Row],[Período]])&amp;YEAR(Indice_faturamento[[#This Row],[Período]])</f>
        <v>72010</v>
      </c>
      <c r="C94" s="20">
        <v>135.92320000000001</v>
      </c>
      <c r="D94" s="20">
        <v>109.5625</v>
      </c>
      <c r="E94" s="20">
        <v>138.8331</v>
      </c>
    </row>
    <row r="95" spans="1:5" x14ac:dyDescent="0.25">
      <c r="A95" s="19">
        <v>40391</v>
      </c>
      <c r="B95" s="67" t="str">
        <f>MONTH(Indice_faturamento[[#This Row],[Período]])&amp;YEAR(Indice_faturamento[[#This Row],[Período]])</f>
        <v>82010</v>
      </c>
      <c r="C95" s="20">
        <v>140.91489999999999</v>
      </c>
      <c r="D95" s="20">
        <v>120.9233</v>
      </c>
      <c r="E95" s="20">
        <v>143.1217</v>
      </c>
    </row>
    <row r="96" spans="1:5" x14ac:dyDescent="0.25">
      <c r="A96" s="19">
        <v>40422</v>
      </c>
      <c r="B96" s="67" t="str">
        <f>MONTH(Indice_faturamento[[#This Row],[Período]])&amp;YEAR(Indice_faturamento[[#This Row],[Período]])</f>
        <v>92010</v>
      </c>
      <c r="C96" s="20">
        <v>141.25399999999999</v>
      </c>
      <c r="D96" s="20">
        <v>115.7548</v>
      </c>
      <c r="E96" s="20">
        <v>144.06880000000001</v>
      </c>
    </row>
    <row r="97" spans="1:5" x14ac:dyDescent="0.25">
      <c r="A97" s="19">
        <v>40452</v>
      </c>
      <c r="B97" s="67" t="str">
        <f>MONTH(Indice_faturamento[[#This Row],[Período]])&amp;YEAR(Indice_faturamento[[#This Row],[Período]])</f>
        <v>102010</v>
      </c>
      <c r="C97" s="20">
        <v>132.61660000000001</v>
      </c>
      <c r="D97" s="20">
        <v>103.4038</v>
      </c>
      <c r="E97" s="20">
        <v>135.84129999999999</v>
      </c>
    </row>
    <row r="98" spans="1:5" x14ac:dyDescent="0.25">
      <c r="A98" s="19">
        <v>40483</v>
      </c>
      <c r="B98" s="67" t="str">
        <f>MONTH(Indice_faturamento[[#This Row],[Período]])&amp;YEAR(Indice_faturamento[[#This Row],[Período]])</f>
        <v>112010</v>
      </c>
      <c r="C98" s="20">
        <v>135.4768</v>
      </c>
      <c r="D98" s="20">
        <v>101.1812</v>
      </c>
      <c r="E98" s="20">
        <v>139.26259999999999</v>
      </c>
    </row>
    <row r="99" spans="1:5" x14ac:dyDescent="0.25">
      <c r="A99" s="19">
        <v>40513</v>
      </c>
      <c r="B99" s="67" t="str">
        <f>MONTH(Indice_faturamento[[#This Row],[Período]])&amp;YEAR(Indice_faturamento[[#This Row],[Período]])</f>
        <v>122010</v>
      </c>
      <c r="C99" s="20">
        <v>133.4666</v>
      </c>
      <c r="D99" s="20">
        <v>120.1178</v>
      </c>
      <c r="E99" s="20">
        <v>134.9401</v>
      </c>
    </row>
    <row r="100" spans="1:5" x14ac:dyDescent="0.25">
      <c r="A100" s="19">
        <v>40544</v>
      </c>
      <c r="B100" s="67" t="str">
        <f>MONTH(Indice_faturamento[[#This Row],[Período]])&amp;YEAR(Indice_faturamento[[#This Row],[Período]])</f>
        <v>12011</v>
      </c>
      <c r="C100" s="20">
        <v>110.7529</v>
      </c>
      <c r="D100" s="20">
        <v>84.900400000000005</v>
      </c>
      <c r="E100" s="20">
        <v>113.6067</v>
      </c>
    </row>
    <row r="101" spans="1:5" x14ac:dyDescent="0.25">
      <c r="A101" s="19">
        <v>40575</v>
      </c>
      <c r="B101" s="67" t="str">
        <f>MONTH(Indice_faturamento[[#This Row],[Período]])&amp;YEAR(Indice_faturamento[[#This Row],[Período]])</f>
        <v>22011</v>
      </c>
      <c r="C101" s="20">
        <v>127.1263</v>
      </c>
      <c r="D101" s="20">
        <v>97.412300000000002</v>
      </c>
      <c r="E101" s="20">
        <v>130.40639999999999</v>
      </c>
    </row>
    <row r="102" spans="1:5" x14ac:dyDescent="0.25">
      <c r="A102" s="19">
        <v>40603</v>
      </c>
      <c r="B102" s="67" t="str">
        <f>MONTH(Indice_faturamento[[#This Row],[Período]])&amp;YEAR(Indice_faturamento[[#This Row],[Período]])</f>
        <v>32011</v>
      </c>
      <c r="C102" s="20">
        <v>134.42609999999999</v>
      </c>
      <c r="D102" s="20">
        <v>93.048599999999993</v>
      </c>
      <c r="E102" s="20">
        <v>138.99369999999999</v>
      </c>
    </row>
    <row r="103" spans="1:5" x14ac:dyDescent="0.25">
      <c r="A103" s="19">
        <v>40634</v>
      </c>
      <c r="B103" s="67" t="str">
        <f>MONTH(Indice_faturamento[[#This Row],[Período]])&amp;YEAR(Indice_faturamento[[#This Row],[Período]])</f>
        <v>42011</v>
      </c>
      <c r="C103" s="20">
        <v>130.9367</v>
      </c>
      <c r="D103" s="20">
        <v>102.6412</v>
      </c>
      <c r="E103" s="20">
        <v>134.06020000000001</v>
      </c>
    </row>
    <row r="104" spans="1:5" x14ac:dyDescent="0.25">
      <c r="A104" s="19">
        <v>40664</v>
      </c>
      <c r="B104" s="67" t="str">
        <f>MONTH(Indice_faturamento[[#This Row],[Período]])&amp;YEAR(Indice_faturamento[[#This Row],[Período]])</f>
        <v>52011</v>
      </c>
      <c r="C104" s="20">
        <v>141.4288</v>
      </c>
      <c r="D104" s="20">
        <v>109.2792</v>
      </c>
      <c r="E104" s="20">
        <v>144.9777</v>
      </c>
    </row>
    <row r="105" spans="1:5" x14ac:dyDescent="0.25">
      <c r="A105" s="19">
        <v>40695</v>
      </c>
      <c r="B105" s="67" t="str">
        <f>MONTH(Indice_faturamento[[#This Row],[Período]])&amp;YEAR(Indice_faturamento[[#This Row],[Período]])</f>
        <v>62011</v>
      </c>
      <c r="C105" s="20">
        <v>138.0692</v>
      </c>
      <c r="D105" s="20">
        <v>106.137</v>
      </c>
      <c r="E105" s="20">
        <v>141.5942</v>
      </c>
    </row>
    <row r="106" spans="1:5" x14ac:dyDescent="0.25">
      <c r="A106" s="19">
        <v>40725</v>
      </c>
      <c r="B106" s="67" t="str">
        <f>MONTH(Indice_faturamento[[#This Row],[Período]])&amp;YEAR(Indice_faturamento[[#This Row],[Período]])</f>
        <v>72011</v>
      </c>
      <c r="C106" s="20">
        <v>136.1849</v>
      </c>
      <c r="D106" s="20">
        <v>107.2895</v>
      </c>
      <c r="E106" s="20">
        <v>139.37459999999999</v>
      </c>
    </row>
    <row r="107" spans="1:5" x14ac:dyDescent="0.25">
      <c r="A107" s="19">
        <v>40756</v>
      </c>
      <c r="B107" s="67" t="str">
        <f>MONTH(Indice_faturamento[[#This Row],[Período]])&amp;YEAR(Indice_faturamento[[#This Row],[Período]])</f>
        <v>82011</v>
      </c>
      <c r="C107" s="20">
        <v>141.5292</v>
      </c>
      <c r="D107" s="20">
        <v>118.7679</v>
      </c>
      <c r="E107" s="20">
        <v>144.04179999999999</v>
      </c>
    </row>
    <row r="108" spans="1:5" x14ac:dyDescent="0.25">
      <c r="A108" s="19">
        <v>40787</v>
      </c>
      <c r="B108" s="67" t="str">
        <f>MONTH(Indice_faturamento[[#This Row],[Período]])&amp;YEAR(Indice_faturamento[[#This Row],[Período]])</f>
        <v>92011</v>
      </c>
      <c r="C108" s="20">
        <v>142.34880000000001</v>
      </c>
      <c r="D108" s="20">
        <v>116.0338</v>
      </c>
      <c r="E108" s="20">
        <v>145.25360000000001</v>
      </c>
    </row>
    <row r="109" spans="1:5" x14ac:dyDescent="0.25">
      <c r="A109" s="19">
        <v>40817</v>
      </c>
      <c r="B109" s="67" t="str">
        <f>MONTH(Indice_faturamento[[#This Row],[Período]])&amp;YEAR(Indice_faturamento[[#This Row],[Período]])</f>
        <v>102011</v>
      </c>
      <c r="C109" s="20">
        <v>135.648</v>
      </c>
      <c r="D109" s="20">
        <v>118.8466</v>
      </c>
      <c r="E109" s="20">
        <v>137.5026</v>
      </c>
    </row>
    <row r="110" spans="1:5" x14ac:dyDescent="0.25">
      <c r="A110" s="19">
        <v>40848</v>
      </c>
      <c r="B110" s="67" t="str">
        <f>MONTH(Indice_faturamento[[#This Row],[Período]])&amp;YEAR(Indice_faturamento[[#This Row],[Período]])</f>
        <v>112011</v>
      </c>
      <c r="C110" s="20">
        <v>133.33009999999999</v>
      </c>
      <c r="D110" s="20">
        <v>89.338099999999997</v>
      </c>
      <c r="E110" s="20">
        <v>138.18629999999999</v>
      </c>
    </row>
    <row r="111" spans="1:5" x14ac:dyDescent="0.25">
      <c r="A111" s="19">
        <v>40878</v>
      </c>
      <c r="B111" s="67" t="str">
        <f>MONTH(Indice_faturamento[[#This Row],[Período]])&amp;YEAR(Indice_faturamento[[#This Row],[Período]])</f>
        <v>122011</v>
      </c>
      <c r="C111" s="20">
        <v>129.9691</v>
      </c>
      <c r="D111" s="20">
        <v>92.140699999999995</v>
      </c>
      <c r="E111" s="20">
        <v>134.14490000000001</v>
      </c>
    </row>
    <row r="112" spans="1:5" x14ac:dyDescent="0.25">
      <c r="A112" s="19">
        <v>40909</v>
      </c>
      <c r="B112" s="67" t="str">
        <f>MONTH(Indice_faturamento[[#This Row],[Período]])&amp;YEAR(Indice_faturamento[[#This Row],[Período]])</f>
        <v>12012</v>
      </c>
      <c r="C112" s="20">
        <v>116.7773</v>
      </c>
      <c r="D112" s="20">
        <v>69.795400000000001</v>
      </c>
      <c r="E112" s="20">
        <v>121.9635</v>
      </c>
    </row>
    <row r="113" spans="1:5" x14ac:dyDescent="0.25">
      <c r="A113" s="19">
        <v>40940</v>
      </c>
      <c r="B113" s="67" t="str">
        <f>MONTH(Indice_faturamento[[#This Row],[Período]])&amp;YEAR(Indice_faturamento[[#This Row],[Período]])</f>
        <v>22012</v>
      </c>
      <c r="C113" s="20">
        <v>115.6884</v>
      </c>
      <c r="D113" s="20">
        <v>77.023099999999999</v>
      </c>
      <c r="E113" s="20">
        <v>119.95659999999999</v>
      </c>
    </row>
    <row r="114" spans="1:5" x14ac:dyDescent="0.25">
      <c r="A114" s="19">
        <v>40969</v>
      </c>
      <c r="B114" s="67" t="str">
        <f>MONTH(Indice_faturamento[[#This Row],[Período]])&amp;YEAR(Indice_faturamento[[#This Row],[Período]])</f>
        <v>32012</v>
      </c>
      <c r="C114" s="20">
        <v>132.3134</v>
      </c>
      <c r="D114" s="20">
        <v>90.679000000000002</v>
      </c>
      <c r="E114" s="20">
        <v>136.9093</v>
      </c>
    </row>
    <row r="115" spans="1:5" x14ac:dyDescent="0.25">
      <c r="A115" s="19">
        <v>41000</v>
      </c>
      <c r="B115" s="67" t="str">
        <f>MONTH(Indice_faturamento[[#This Row],[Período]])&amp;YEAR(Indice_faturamento[[#This Row],[Período]])</f>
        <v>42012</v>
      </c>
      <c r="C115" s="20">
        <v>119.3413</v>
      </c>
      <c r="D115" s="20">
        <v>90.140199999999993</v>
      </c>
      <c r="E115" s="20">
        <v>122.5647</v>
      </c>
    </row>
    <row r="116" spans="1:5" x14ac:dyDescent="0.25">
      <c r="A116" s="19">
        <v>41030</v>
      </c>
      <c r="B116" s="67" t="str">
        <f>MONTH(Indice_faturamento[[#This Row],[Período]])&amp;YEAR(Indice_faturamento[[#This Row],[Período]])</f>
        <v>52012</v>
      </c>
      <c r="C116" s="20">
        <v>137.1677</v>
      </c>
      <c r="D116" s="20">
        <v>104.4663</v>
      </c>
      <c r="E116" s="20">
        <v>140.7775</v>
      </c>
    </row>
    <row r="117" spans="1:5" x14ac:dyDescent="0.25">
      <c r="A117" s="19">
        <v>41061</v>
      </c>
      <c r="B117" s="67" t="str">
        <f>MONTH(Indice_faturamento[[#This Row],[Período]])&amp;YEAR(Indice_faturamento[[#This Row],[Período]])</f>
        <v>62012</v>
      </c>
      <c r="C117" s="20">
        <v>135.97800000000001</v>
      </c>
      <c r="D117" s="20">
        <v>98.507199999999997</v>
      </c>
      <c r="E117" s="20">
        <v>140.11439999999999</v>
      </c>
    </row>
    <row r="118" spans="1:5" x14ac:dyDescent="0.25">
      <c r="A118" s="19">
        <v>41091</v>
      </c>
      <c r="B118" s="67" t="str">
        <f>MONTH(Indice_faturamento[[#This Row],[Período]])&amp;YEAR(Indice_faturamento[[#This Row],[Período]])</f>
        <v>72012</v>
      </c>
      <c r="C118" s="20">
        <v>143.2662</v>
      </c>
      <c r="D118" s="20">
        <v>101.27970000000001</v>
      </c>
      <c r="E118" s="20">
        <v>147.90100000000001</v>
      </c>
    </row>
    <row r="119" spans="1:5" x14ac:dyDescent="0.25">
      <c r="A119" s="19">
        <v>41122</v>
      </c>
      <c r="B119" s="67" t="str">
        <f>MONTH(Indice_faturamento[[#This Row],[Período]])&amp;YEAR(Indice_faturamento[[#This Row],[Período]])</f>
        <v>82012</v>
      </c>
      <c r="C119" s="20">
        <v>151.84829999999999</v>
      </c>
      <c r="D119" s="20">
        <v>102.9943</v>
      </c>
      <c r="E119" s="20">
        <v>157.24119999999999</v>
      </c>
    </row>
    <row r="120" spans="1:5" x14ac:dyDescent="0.25">
      <c r="A120" s="19">
        <v>41153</v>
      </c>
      <c r="B120" s="67" t="str">
        <f>MONTH(Indice_faturamento[[#This Row],[Período]])&amp;YEAR(Indice_faturamento[[#This Row],[Período]])</f>
        <v>92012</v>
      </c>
      <c r="C120" s="20">
        <v>134.80629999999999</v>
      </c>
      <c r="D120" s="20">
        <v>86.2898</v>
      </c>
      <c r="E120" s="20">
        <v>140.16200000000001</v>
      </c>
    </row>
    <row r="121" spans="1:5" x14ac:dyDescent="0.25">
      <c r="A121" s="19">
        <v>41183</v>
      </c>
      <c r="B121" s="67" t="str">
        <f>MONTH(Indice_faturamento[[#This Row],[Período]])&amp;YEAR(Indice_faturamento[[#This Row],[Período]])</f>
        <v>102012</v>
      </c>
      <c r="C121" s="20">
        <v>143.0625</v>
      </c>
      <c r="D121" s="20">
        <v>99.886600000000001</v>
      </c>
      <c r="E121" s="20">
        <v>147.82859999999999</v>
      </c>
    </row>
    <row r="122" spans="1:5" x14ac:dyDescent="0.25">
      <c r="A122" s="19">
        <v>41214</v>
      </c>
      <c r="B122" s="67" t="str">
        <f>MONTH(Indice_faturamento[[#This Row],[Período]])&amp;YEAR(Indice_faturamento[[#This Row],[Período]])</f>
        <v>112012</v>
      </c>
      <c r="C122" s="20">
        <v>142.1738</v>
      </c>
      <c r="D122" s="20">
        <v>94.886300000000006</v>
      </c>
      <c r="E122" s="20">
        <v>147.3938</v>
      </c>
    </row>
    <row r="123" spans="1:5" x14ac:dyDescent="0.25">
      <c r="A123" s="19">
        <v>41244</v>
      </c>
      <c r="B123" s="67" t="str">
        <f>MONTH(Indice_faturamento[[#This Row],[Período]])&amp;YEAR(Indice_faturamento[[#This Row],[Período]])</f>
        <v>122012</v>
      </c>
      <c r="C123" s="20">
        <v>131.00020000000001</v>
      </c>
      <c r="D123" s="20">
        <v>123.8617</v>
      </c>
      <c r="E123" s="20">
        <v>131.78819999999999</v>
      </c>
    </row>
    <row r="124" spans="1:5" x14ac:dyDescent="0.25">
      <c r="A124" s="19">
        <v>41275</v>
      </c>
      <c r="B124" s="67" t="str">
        <f>MONTH(Indice_faturamento[[#This Row],[Período]])&amp;YEAR(Indice_faturamento[[#This Row],[Período]])</f>
        <v>12013</v>
      </c>
      <c r="C124" s="20">
        <v>126.9169</v>
      </c>
      <c r="D124" s="20">
        <v>85.612700000000004</v>
      </c>
      <c r="E124" s="20">
        <v>131.47640000000001</v>
      </c>
    </row>
    <row r="125" spans="1:5" x14ac:dyDescent="0.25">
      <c r="A125" s="19">
        <v>41306</v>
      </c>
      <c r="B125" s="67" t="str">
        <f>MONTH(Indice_faturamento[[#This Row],[Período]])&amp;YEAR(Indice_faturamento[[#This Row],[Período]])</f>
        <v>22013</v>
      </c>
      <c r="C125" s="20">
        <v>110.7637</v>
      </c>
      <c r="D125" s="20">
        <v>83.995099999999994</v>
      </c>
      <c r="E125" s="20">
        <v>113.7186</v>
      </c>
    </row>
    <row r="126" spans="1:5" x14ac:dyDescent="0.25">
      <c r="A126" s="19">
        <v>41334</v>
      </c>
      <c r="B126" s="67" t="str">
        <f>MONTH(Indice_faturamento[[#This Row],[Período]])&amp;YEAR(Indice_faturamento[[#This Row],[Período]])</f>
        <v>32013</v>
      </c>
      <c r="C126" s="20">
        <v>135.86359999999999</v>
      </c>
      <c r="D126" s="20">
        <v>103.7711</v>
      </c>
      <c r="E126" s="20">
        <v>139.40620000000001</v>
      </c>
    </row>
    <row r="127" spans="1:5" x14ac:dyDescent="0.25">
      <c r="A127" s="19">
        <v>41365</v>
      </c>
      <c r="B127" s="67" t="str">
        <f>MONTH(Indice_faturamento[[#This Row],[Período]])&amp;YEAR(Indice_faturamento[[#This Row],[Período]])</f>
        <v>42013</v>
      </c>
      <c r="C127" s="20">
        <v>139.40989999999999</v>
      </c>
      <c r="D127" s="20">
        <v>86.001000000000005</v>
      </c>
      <c r="E127" s="20">
        <v>145.3056</v>
      </c>
    </row>
    <row r="128" spans="1:5" x14ac:dyDescent="0.25">
      <c r="A128" s="19">
        <v>41395</v>
      </c>
      <c r="B128" s="67" t="str">
        <f>MONTH(Indice_faturamento[[#This Row],[Período]])&amp;YEAR(Indice_faturamento[[#This Row],[Período]])</f>
        <v>52013</v>
      </c>
      <c r="C128" s="20">
        <v>140.13220000000001</v>
      </c>
      <c r="D128" s="20">
        <v>103.7205</v>
      </c>
      <c r="E128" s="20">
        <v>144.1516</v>
      </c>
    </row>
    <row r="129" spans="1:5" x14ac:dyDescent="0.25">
      <c r="A129" s="19">
        <v>41426</v>
      </c>
      <c r="B129" s="67" t="str">
        <f>MONTH(Indice_faturamento[[#This Row],[Período]])&amp;YEAR(Indice_faturamento[[#This Row],[Período]])</f>
        <v>62013</v>
      </c>
      <c r="C129" s="20">
        <v>136.18549999999999</v>
      </c>
      <c r="D129" s="20">
        <v>93.264399999999995</v>
      </c>
      <c r="E129" s="20">
        <v>140.92349999999999</v>
      </c>
    </row>
    <row r="130" spans="1:5" x14ac:dyDescent="0.25">
      <c r="A130" s="19">
        <v>41456</v>
      </c>
      <c r="B130" s="67" t="str">
        <f>MONTH(Indice_faturamento[[#This Row],[Período]])&amp;YEAR(Indice_faturamento[[#This Row],[Período]])</f>
        <v>72013</v>
      </c>
      <c r="C130" s="20">
        <v>141.76079999999999</v>
      </c>
      <c r="D130" s="20">
        <v>103.6645</v>
      </c>
      <c r="E130" s="20">
        <v>145.96619999999999</v>
      </c>
    </row>
    <row r="131" spans="1:5" x14ac:dyDescent="0.25">
      <c r="A131" s="19">
        <v>41487</v>
      </c>
      <c r="B131" s="67" t="str">
        <f>MONTH(Indice_faturamento[[#This Row],[Período]])&amp;YEAR(Indice_faturamento[[#This Row],[Período]])</f>
        <v>82013</v>
      </c>
      <c r="C131" s="20">
        <v>141.1781</v>
      </c>
      <c r="D131" s="20">
        <v>98.694699999999997</v>
      </c>
      <c r="E131" s="20">
        <v>145.86779999999999</v>
      </c>
    </row>
    <row r="132" spans="1:5" x14ac:dyDescent="0.25">
      <c r="A132" s="19">
        <v>41518</v>
      </c>
      <c r="B132" s="67" t="str">
        <f>MONTH(Indice_faturamento[[#This Row],[Período]])&amp;YEAR(Indice_faturamento[[#This Row],[Período]])</f>
        <v>92013</v>
      </c>
      <c r="C132" s="20">
        <v>137.92150000000001</v>
      </c>
      <c r="D132" s="20">
        <v>115.77030000000001</v>
      </c>
      <c r="E132" s="20">
        <v>140.36680000000001</v>
      </c>
    </row>
    <row r="133" spans="1:5" x14ac:dyDescent="0.25">
      <c r="A133" s="19">
        <v>41548</v>
      </c>
      <c r="B133" s="67" t="str">
        <f>MONTH(Indice_faturamento[[#This Row],[Período]])&amp;YEAR(Indice_faturamento[[#This Row],[Período]])</f>
        <v>102013</v>
      </c>
      <c r="C133" s="20">
        <v>135.2988</v>
      </c>
      <c r="D133" s="20">
        <v>103.97969999999999</v>
      </c>
      <c r="E133" s="20">
        <v>138.756</v>
      </c>
    </row>
    <row r="134" spans="1:5" x14ac:dyDescent="0.25">
      <c r="A134" s="19">
        <v>41579</v>
      </c>
      <c r="B134" s="67" t="str">
        <f>MONTH(Indice_faturamento[[#This Row],[Período]])&amp;YEAR(Indice_faturamento[[#This Row],[Período]])</f>
        <v>112013</v>
      </c>
      <c r="C134" s="20">
        <v>131.2895</v>
      </c>
      <c r="D134" s="20">
        <v>97.478200000000001</v>
      </c>
      <c r="E134" s="20">
        <v>135.02189999999999</v>
      </c>
    </row>
    <row r="135" spans="1:5" x14ac:dyDescent="0.25">
      <c r="A135" s="19">
        <v>41609</v>
      </c>
      <c r="B135" s="67" t="str">
        <f>MONTH(Indice_faturamento[[#This Row],[Período]])&amp;YEAR(Indice_faturamento[[#This Row],[Período]])</f>
        <v>122013</v>
      </c>
      <c r="C135" s="20">
        <v>128.73609999999999</v>
      </c>
      <c r="D135" s="20">
        <v>75.884</v>
      </c>
      <c r="E135" s="20">
        <v>134.5703</v>
      </c>
    </row>
    <row r="136" spans="1:5" x14ac:dyDescent="0.25">
      <c r="A136" s="19">
        <v>41640</v>
      </c>
      <c r="B136" s="67" t="str">
        <f>MONTH(Indice_faturamento[[#This Row],[Período]])&amp;YEAR(Indice_faturamento[[#This Row],[Período]])</f>
        <v>12014</v>
      </c>
      <c r="C136" s="20">
        <v>120.041</v>
      </c>
      <c r="D136" s="20">
        <v>89.221900000000005</v>
      </c>
      <c r="E136" s="20">
        <v>123.4431</v>
      </c>
    </row>
    <row r="137" spans="1:5" x14ac:dyDescent="0.25">
      <c r="A137" s="19">
        <v>41671</v>
      </c>
      <c r="B137" s="67" t="str">
        <f>MONTH(Indice_faturamento[[#This Row],[Período]])&amp;YEAR(Indice_faturamento[[#This Row],[Período]])</f>
        <v>22014</v>
      </c>
      <c r="C137" s="20">
        <v>122.973</v>
      </c>
      <c r="D137" s="20">
        <v>73.238299999999995</v>
      </c>
      <c r="E137" s="20">
        <v>128.4631</v>
      </c>
    </row>
    <row r="138" spans="1:5" x14ac:dyDescent="0.25">
      <c r="A138" s="19">
        <v>41699</v>
      </c>
      <c r="B138" s="67" t="str">
        <f>MONTH(Indice_faturamento[[#This Row],[Período]])&amp;YEAR(Indice_faturamento[[#This Row],[Período]])</f>
        <v>32014</v>
      </c>
      <c r="C138" s="20">
        <v>126.2368</v>
      </c>
      <c r="D138" s="20">
        <v>87.033799999999999</v>
      </c>
      <c r="E138" s="20">
        <v>130.56440000000001</v>
      </c>
    </row>
    <row r="139" spans="1:5" x14ac:dyDescent="0.25">
      <c r="A139" s="19">
        <v>41730</v>
      </c>
      <c r="B139" s="67" t="str">
        <f>MONTH(Indice_faturamento[[#This Row],[Período]])&amp;YEAR(Indice_faturamento[[#This Row],[Período]])</f>
        <v>42014</v>
      </c>
      <c r="C139" s="20">
        <v>119.40560000000001</v>
      </c>
      <c r="D139" s="20">
        <v>65.110500000000002</v>
      </c>
      <c r="E139" s="20">
        <v>125.3991</v>
      </c>
    </row>
    <row r="140" spans="1:5" x14ac:dyDescent="0.25">
      <c r="A140" s="19">
        <v>41760</v>
      </c>
      <c r="B140" s="67" t="str">
        <f>MONTH(Indice_faturamento[[#This Row],[Período]])&amp;YEAR(Indice_faturamento[[#This Row],[Período]])</f>
        <v>52014</v>
      </c>
      <c r="C140" s="20">
        <v>128.5489</v>
      </c>
      <c r="D140" s="20">
        <v>91.165700000000001</v>
      </c>
      <c r="E140" s="20">
        <v>132.6755</v>
      </c>
    </row>
    <row r="141" spans="1:5" x14ac:dyDescent="0.25">
      <c r="A141" s="19">
        <v>41791</v>
      </c>
      <c r="B141" s="67" t="str">
        <f>MONTH(Indice_faturamento[[#This Row],[Período]])&amp;YEAR(Indice_faturamento[[#This Row],[Período]])</f>
        <v>62014</v>
      </c>
      <c r="C141" s="20">
        <v>119.67</v>
      </c>
      <c r="D141" s="20">
        <v>85.932100000000005</v>
      </c>
      <c r="E141" s="20">
        <v>123.3943</v>
      </c>
    </row>
    <row r="142" spans="1:5" x14ac:dyDescent="0.25">
      <c r="A142" s="19">
        <v>41821</v>
      </c>
      <c r="B142" s="67" t="str">
        <f>MONTH(Indice_faturamento[[#This Row],[Período]])&amp;YEAR(Indice_faturamento[[#This Row],[Período]])</f>
        <v>72014</v>
      </c>
      <c r="C142" s="20">
        <v>124.0887</v>
      </c>
      <c r="D142" s="20">
        <v>77.7316</v>
      </c>
      <c r="E142" s="20">
        <v>129.20599999999999</v>
      </c>
    </row>
    <row r="143" spans="1:5" x14ac:dyDescent="0.25">
      <c r="A143" s="19">
        <v>41852</v>
      </c>
      <c r="B143" s="67" t="str">
        <f>MONTH(Indice_faturamento[[#This Row],[Período]])&amp;YEAR(Indice_faturamento[[#This Row],[Período]])</f>
        <v>82014</v>
      </c>
      <c r="C143" s="20">
        <v>124.13509999999999</v>
      </c>
      <c r="D143" s="20">
        <v>90.113799999999998</v>
      </c>
      <c r="E143" s="20">
        <v>127.8907</v>
      </c>
    </row>
    <row r="144" spans="1:5" x14ac:dyDescent="0.25">
      <c r="A144" s="19">
        <v>41883</v>
      </c>
      <c r="B144" s="67" t="str">
        <f>MONTH(Indice_faturamento[[#This Row],[Período]])&amp;YEAR(Indice_faturamento[[#This Row],[Período]])</f>
        <v>92014</v>
      </c>
      <c r="C144" s="20">
        <v>132.12180000000001</v>
      </c>
      <c r="D144" s="20">
        <v>98.322000000000003</v>
      </c>
      <c r="E144" s="20">
        <v>135.85290000000001</v>
      </c>
    </row>
    <row r="145" spans="1:5" x14ac:dyDescent="0.25">
      <c r="A145" s="19">
        <v>41913</v>
      </c>
      <c r="B145" s="67" t="str">
        <f>MONTH(Indice_faturamento[[#This Row],[Período]])&amp;YEAR(Indice_faturamento[[#This Row],[Período]])</f>
        <v>102014</v>
      </c>
      <c r="C145" s="20">
        <v>138.6481</v>
      </c>
      <c r="D145" s="20">
        <v>94.130499999999998</v>
      </c>
      <c r="E145" s="20">
        <v>143.5624</v>
      </c>
    </row>
    <row r="146" spans="1:5" x14ac:dyDescent="0.25">
      <c r="A146" s="19">
        <v>41944</v>
      </c>
      <c r="B146" s="67" t="str">
        <f>MONTH(Indice_faturamento[[#This Row],[Período]])&amp;YEAR(Indice_faturamento[[#This Row],[Período]])</f>
        <v>112014</v>
      </c>
      <c r="C146" s="20">
        <v>128.66820000000001</v>
      </c>
      <c r="D146" s="20">
        <v>85.089600000000004</v>
      </c>
      <c r="E146" s="20">
        <v>133.47880000000001</v>
      </c>
    </row>
    <row r="147" spans="1:5" x14ac:dyDescent="0.25">
      <c r="A147" s="19">
        <v>41974</v>
      </c>
      <c r="B147" s="67" t="str">
        <f>MONTH(Indice_faturamento[[#This Row],[Período]])&amp;YEAR(Indice_faturamento[[#This Row],[Período]])</f>
        <v>122014</v>
      </c>
      <c r="C147" s="20">
        <v>120.1275</v>
      </c>
      <c r="D147" s="20">
        <v>84.686999999999998</v>
      </c>
      <c r="E147" s="20">
        <v>124.0397</v>
      </c>
    </row>
    <row r="148" spans="1:5" x14ac:dyDescent="0.25">
      <c r="A148" s="19">
        <v>42005</v>
      </c>
      <c r="B148" s="67" t="str">
        <f>MONTH(Indice_faturamento[[#This Row],[Período]])&amp;YEAR(Indice_faturamento[[#This Row],[Período]])</f>
        <v>12015</v>
      </c>
      <c r="C148" s="20">
        <v>107.1846</v>
      </c>
      <c r="D148" s="20">
        <v>74.701300000000003</v>
      </c>
      <c r="E148" s="20">
        <v>110.7704</v>
      </c>
    </row>
    <row r="149" spans="1:5" x14ac:dyDescent="0.25">
      <c r="A149" s="19">
        <v>42036</v>
      </c>
      <c r="B149" s="67" t="str">
        <f>MONTH(Indice_faturamento[[#This Row],[Período]])&amp;YEAR(Indice_faturamento[[#This Row],[Período]])</f>
        <v>22015</v>
      </c>
      <c r="C149" s="20">
        <v>98.492400000000004</v>
      </c>
      <c r="D149" s="20">
        <v>87.570599999999999</v>
      </c>
      <c r="E149" s="20">
        <v>99.697999999999993</v>
      </c>
    </row>
    <row r="150" spans="1:5" x14ac:dyDescent="0.25">
      <c r="A150" s="19">
        <v>42064</v>
      </c>
      <c r="B150" s="67" t="str">
        <f>MONTH(Indice_faturamento[[#This Row],[Período]])&amp;YEAR(Indice_faturamento[[#This Row],[Período]])</f>
        <v>32015</v>
      </c>
      <c r="C150" s="20">
        <v>114.1093</v>
      </c>
      <c r="D150" s="20">
        <v>89.925200000000004</v>
      </c>
      <c r="E150" s="20">
        <v>116.779</v>
      </c>
    </row>
    <row r="151" spans="1:5" x14ac:dyDescent="0.25">
      <c r="A151" s="19">
        <v>42095</v>
      </c>
      <c r="B151" s="67" t="str">
        <f>MONTH(Indice_faturamento[[#This Row],[Período]])&amp;YEAR(Indice_faturamento[[#This Row],[Período]])</f>
        <v>42015</v>
      </c>
      <c r="C151" s="20">
        <v>98.325299999999999</v>
      </c>
      <c r="D151" s="20">
        <v>75.135599999999997</v>
      </c>
      <c r="E151" s="20">
        <v>100.88509999999999</v>
      </c>
    </row>
    <row r="152" spans="1:5" x14ac:dyDescent="0.25">
      <c r="A152" s="19">
        <v>42125</v>
      </c>
      <c r="B152" s="67" t="str">
        <f>MONTH(Indice_faturamento[[#This Row],[Período]])&amp;YEAR(Indice_faturamento[[#This Row],[Período]])</f>
        <v>52015</v>
      </c>
      <c r="C152" s="20">
        <v>105.79040000000001</v>
      </c>
      <c r="D152" s="20">
        <v>60.260300000000001</v>
      </c>
      <c r="E152" s="20">
        <v>110.8163</v>
      </c>
    </row>
    <row r="153" spans="1:5" x14ac:dyDescent="0.25">
      <c r="A153" s="19">
        <v>42156</v>
      </c>
      <c r="B153" s="67" t="str">
        <f>MONTH(Indice_faturamento[[#This Row],[Período]])&amp;YEAR(Indice_faturamento[[#This Row],[Período]])</f>
        <v>62015</v>
      </c>
      <c r="C153" s="20">
        <v>103.4978</v>
      </c>
      <c r="D153" s="20">
        <v>74.074600000000004</v>
      </c>
      <c r="E153" s="20">
        <v>106.7457</v>
      </c>
    </row>
    <row r="154" spans="1:5" x14ac:dyDescent="0.25">
      <c r="A154" s="19">
        <v>42186</v>
      </c>
      <c r="B154" s="67" t="str">
        <f>MONTH(Indice_faturamento[[#This Row],[Período]])&amp;YEAR(Indice_faturamento[[#This Row],[Período]])</f>
        <v>72015</v>
      </c>
      <c r="C154" s="20">
        <v>109.06440000000001</v>
      </c>
      <c r="D154" s="20">
        <v>93.162099999999995</v>
      </c>
      <c r="E154" s="20">
        <v>110.8198</v>
      </c>
    </row>
    <row r="155" spans="1:5" x14ac:dyDescent="0.25">
      <c r="A155" s="19">
        <v>42217</v>
      </c>
      <c r="B155" s="67" t="str">
        <f>MONTH(Indice_faturamento[[#This Row],[Período]])&amp;YEAR(Indice_faturamento[[#This Row],[Período]])</f>
        <v>82015</v>
      </c>
      <c r="C155" s="20">
        <v>110.6056</v>
      </c>
      <c r="D155" s="20">
        <v>78.650000000000006</v>
      </c>
      <c r="E155" s="20">
        <v>114.1331</v>
      </c>
    </row>
    <row r="156" spans="1:5" x14ac:dyDescent="0.25">
      <c r="A156" s="19">
        <v>42248</v>
      </c>
      <c r="B156" s="67" t="str">
        <f>MONTH(Indice_faturamento[[#This Row],[Período]])&amp;YEAR(Indice_faturamento[[#This Row],[Período]])</f>
        <v>92015</v>
      </c>
      <c r="C156" s="20">
        <v>109.1313</v>
      </c>
      <c r="D156" s="20">
        <v>103.9765</v>
      </c>
      <c r="E156" s="20">
        <v>109.7003</v>
      </c>
    </row>
    <row r="157" spans="1:5" x14ac:dyDescent="0.25">
      <c r="A157" s="19">
        <v>42278</v>
      </c>
      <c r="B157" s="67" t="str">
        <f>MONTH(Indice_faturamento[[#This Row],[Período]])&amp;YEAR(Indice_faturamento[[#This Row],[Período]])</f>
        <v>102015</v>
      </c>
      <c r="C157" s="20">
        <v>111.7979</v>
      </c>
      <c r="D157" s="20">
        <v>101.1185</v>
      </c>
      <c r="E157" s="20">
        <v>112.9768</v>
      </c>
    </row>
    <row r="158" spans="1:5" x14ac:dyDescent="0.25">
      <c r="A158" s="19">
        <v>42309</v>
      </c>
      <c r="B158" s="67" t="str">
        <f>MONTH(Indice_faturamento[[#This Row],[Período]])&amp;YEAR(Indice_faturamento[[#This Row],[Período]])</f>
        <v>112015</v>
      </c>
      <c r="C158" s="20">
        <v>97.926400000000001</v>
      </c>
      <c r="D158" s="20">
        <v>80.647300000000001</v>
      </c>
      <c r="E158" s="20">
        <v>99.833799999999997</v>
      </c>
    </row>
    <row r="159" spans="1:5" x14ac:dyDescent="0.25">
      <c r="A159" s="19">
        <v>42339</v>
      </c>
      <c r="B159" s="67" t="str">
        <f>MONTH(Indice_faturamento[[#This Row],[Período]])&amp;YEAR(Indice_faturamento[[#This Row],[Período]])</f>
        <v>122015</v>
      </c>
      <c r="C159" s="20">
        <v>98.936000000000007</v>
      </c>
      <c r="D159" s="20">
        <v>96.944699999999997</v>
      </c>
      <c r="E159" s="20">
        <v>99.156800000000004</v>
      </c>
    </row>
    <row r="160" spans="1:5" x14ac:dyDescent="0.25">
      <c r="A160" s="19">
        <v>42370</v>
      </c>
      <c r="B160" s="67" t="str">
        <f>MONTH(Indice_faturamento[[#This Row],[Período]])&amp;YEAR(Indice_faturamento[[#This Row],[Período]])</f>
        <v>12016</v>
      </c>
      <c r="C160" s="20">
        <v>86.242999999999995</v>
      </c>
      <c r="D160" s="20">
        <v>64.584199999999996</v>
      </c>
      <c r="E160" s="20">
        <v>88.645099999999999</v>
      </c>
    </row>
    <row r="161" spans="1:5" x14ac:dyDescent="0.25">
      <c r="A161" s="19">
        <v>42401</v>
      </c>
      <c r="B161" s="67" t="str">
        <f>MONTH(Indice_faturamento[[#This Row],[Período]])&amp;YEAR(Indice_faturamento[[#This Row],[Período]])</f>
        <v>22016</v>
      </c>
      <c r="C161" s="20">
        <v>84.611699999999999</v>
      </c>
      <c r="D161" s="20">
        <v>70.330500000000001</v>
      </c>
      <c r="E161" s="20">
        <v>86.199100000000001</v>
      </c>
    </row>
    <row r="162" spans="1:5" x14ac:dyDescent="0.25">
      <c r="A162" s="19">
        <v>42430</v>
      </c>
      <c r="B162" s="67" t="str">
        <f>MONTH(Indice_faturamento[[#This Row],[Período]])&amp;YEAR(Indice_faturamento[[#This Row],[Período]])</f>
        <v>32016</v>
      </c>
      <c r="C162" s="20">
        <v>96.803799999999995</v>
      </c>
      <c r="D162" s="20">
        <v>71.883499999999998</v>
      </c>
      <c r="E162" s="20">
        <v>99.573599999999999</v>
      </c>
    </row>
    <row r="163" spans="1:5" x14ac:dyDescent="0.25">
      <c r="A163" s="19">
        <v>42461</v>
      </c>
      <c r="B163" s="67" t="str">
        <f>MONTH(Indice_faturamento[[#This Row],[Período]])&amp;YEAR(Indice_faturamento[[#This Row],[Período]])</f>
        <v>42016</v>
      </c>
      <c r="C163" s="20">
        <v>93.165400000000005</v>
      </c>
      <c r="D163" s="20">
        <v>81.016300000000001</v>
      </c>
      <c r="E163" s="20">
        <v>94.515799999999999</v>
      </c>
    </row>
    <row r="164" spans="1:5" x14ac:dyDescent="0.25">
      <c r="A164" s="19">
        <v>42491</v>
      </c>
      <c r="B164" s="67" t="str">
        <f>MONTH(Indice_faturamento[[#This Row],[Período]])&amp;YEAR(Indice_faturamento[[#This Row],[Período]])</f>
        <v>52016</v>
      </c>
      <c r="C164" s="20">
        <v>94.129099999999994</v>
      </c>
      <c r="D164" s="20">
        <v>103.048</v>
      </c>
      <c r="E164" s="20">
        <v>93.137799999999999</v>
      </c>
    </row>
    <row r="165" spans="1:5" x14ac:dyDescent="0.25">
      <c r="A165" s="19">
        <v>42522</v>
      </c>
      <c r="B165" s="67" t="str">
        <f>MONTH(Indice_faturamento[[#This Row],[Período]])&amp;YEAR(Indice_faturamento[[#This Row],[Período]])</f>
        <v>62016</v>
      </c>
      <c r="C165" s="20">
        <v>101.5654</v>
      </c>
      <c r="D165" s="20">
        <v>101.61750000000001</v>
      </c>
      <c r="E165" s="20">
        <v>101.5596</v>
      </c>
    </row>
    <row r="166" spans="1:5" x14ac:dyDescent="0.25">
      <c r="A166" s="19">
        <v>42552</v>
      </c>
      <c r="B166" s="67" t="str">
        <f>MONTH(Indice_faturamento[[#This Row],[Período]])&amp;YEAR(Indice_faturamento[[#This Row],[Período]])</f>
        <v>72016</v>
      </c>
      <c r="C166" s="20">
        <v>93.9178</v>
      </c>
      <c r="D166" s="20">
        <v>98.091399999999993</v>
      </c>
      <c r="E166" s="20">
        <v>93.453900000000004</v>
      </c>
    </row>
    <row r="167" spans="1:5" x14ac:dyDescent="0.25">
      <c r="A167" s="19">
        <v>42583</v>
      </c>
      <c r="B167" s="67" t="str">
        <f>MONTH(Indice_faturamento[[#This Row],[Período]])&amp;YEAR(Indice_faturamento[[#This Row],[Período]])</f>
        <v>82016</v>
      </c>
      <c r="C167" s="20">
        <v>97.257400000000004</v>
      </c>
      <c r="D167" s="20">
        <v>91.8262</v>
      </c>
      <c r="E167" s="20">
        <v>97.861099999999993</v>
      </c>
    </row>
    <row r="168" spans="1:5" x14ac:dyDescent="0.25">
      <c r="A168" s="19">
        <v>42614</v>
      </c>
      <c r="B168" s="67" t="str">
        <f>MONTH(Indice_faturamento[[#This Row],[Período]])&amp;YEAR(Indice_faturamento[[#This Row],[Período]])</f>
        <v>92016</v>
      </c>
      <c r="C168" s="20">
        <v>96.691000000000003</v>
      </c>
      <c r="D168" s="20">
        <v>94.582899999999995</v>
      </c>
      <c r="E168" s="20">
        <v>96.925299999999993</v>
      </c>
    </row>
    <row r="169" spans="1:5" x14ac:dyDescent="0.25">
      <c r="A169" s="19">
        <v>42644</v>
      </c>
      <c r="B169" s="67" t="str">
        <f>MONTH(Indice_faturamento[[#This Row],[Período]])&amp;YEAR(Indice_faturamento[[#This Row],[Período]])</f>
        <v>102016</v>
      </c>
      <c r="C169" s="20">
        <v>91.278000000000006</v>
      </c>
      <c r="D169" s="20">
        <v>82.0578</v>
      </c>
      <c r="E169" s="20">
        <v>92.302800000000005</v>
      </c>
    </row>
    <row r="170" spans="1:5" x14ac:dyDescent="0.25">
      <c r="A170" s="19">
        <v>42675</v>
      </c>
      <c r="B170" s="67" t="str">
        <f>MONTH(Indice_faturamento[[#This Row],[Período]])&amp;YEAR(Indice_faturamento[[#This Row],[Período]])</f>
        <v>112016</v>
      </c>
      <c r="C170" s="20">
        <v>92.842500000000001</v>
      </c>
      <c r="D170" s="20">
        <v>87.993300000000005</v>
      </c>
      <c r="E170" s="20">
        <v>93.381500000000003</v>
      </c>
    </row>
    <row r="171" spans="1:5" x14ac:dyDescent="0.25">
      <c r="A171" s="19">
        <v>42705</v>
      </c>
      <c r="B171" s="67" t="str">
        <f>MONTH(Indice_faturamento[[#This Row],[Período]])&amp;YEAR(Indice_faturamento[[#This Row],[Período]])</f>
        <v>122016</v>
      </c>
      <c r="C171" s="20">
        <v>89.645399999999995</v>
      </c>
      <c r="D171" s="20">
        <v>91.693200000000004</v>
      </c>
      <c r="E171" s="20">
        <v>89.417699999999996</v>
      </c>
    </row>
    <row r="172" spans="1:5" x14ac:dyDescent="0.25">
      <c r="A172" s="19">
        <v>42736</v>
      </c>
      <c r="B172" s="67" t="str">
        <f>MONTH(Indice_faturamento[[#This Row],[Período]])&amp;YEAR(Indice_faturamento[[#This Row],[Período]])</f>
        <v>12017</v>
      </c>
      <c r="C172" s="20">
        <v>82.585800000000006</v>
      </c>
      <c r="D172" s="20">
        <v>81.491500000000002</v>
      </c>
      <c r="E172" s="20">
        <v>82.707400000000007</v>
      </c>
    </row>
    <row r="173" spans="1:5" x14ac:dyDescent="0.25">
      <c r="A173" s="19">
        <v>42767</v>
      </c>
      <c r="B173" s="67" t="str">
        <f>MONTH(Indice_faturamento[[#This Row],[Período]])&amp;YEAR(Indice_faturamento[[#This Row],[Período]])</f>
        <v>22017</v>
      </c>
      <c r="C173" s="20">
        <v>81.454099999999997</v>
      </c>
      <c r="D173" s="20">
        <v>72.956000000000003</v>
      </c>
      <c r="E173" s="20">
        <v>82.398600000000002</v>
      </c>
    </row>
    <row r="174" spans="1:5" x14ac:dyDescent="0.25">
      <c r="A174" s="19">
        <v>42795</v>
      </c>
      <c r="B174" s="67" t="str">
        <f>MONTH(Indice_faturamento[[#This Row],[Período]])&amp;YEAR(Indice_faturamento[[#This Row],[Período]])</f>
        <v>32017</v>
      </c>
      <c r="C174" s="20">
        <v>96.967100000000002</v>
      </c>
      <c r="D174" s="20">
        <v>97.067099999999996</v>
      </c>
      <c r="E174" s="20">
        <v>96.956000000000003</v>
      </c>
    </row>
    <row r="175" spans="1:5" x14ac:dyDescent="0.25">
      <c r="A175" s="19">
        <v>42826</v>
      </c>
      <c r="B175" s="67" t="str">
        <f>MONTH(Indice_faturamento[[#This Row],[Período]])&amp;YEAR(Indice_faturamento[[#This Row],[Período]])</f>
        <v>42017</v>
      </c>
      <c r="C175" s="20">
        <v>85.999600000000001</v>
      </c>
      <c r="D175" s="20">
        <v>98.363500000000002</v>
      </c>
      <c r="E175" s="20">
        <v>84.625299999999996</v>
      </c>
    </row>
    <row r="176" spans="1:5" x14ac:dyDescent="0.25">
      <c r="A176" s="19">
        <v>42856</v>
      </c>
      <c r="B176" s="67" t="str">
        <f>MONTH(Indice_faturamento[[#This Row],[Período]])&amp;YEAR(Indice_faturamento[[#This Row],[Período]])</f>
        <v>52017</v>
      </c>
      <c r="C176" s="20">
        <v>98.220799999999997</v>
      </c>
      <c r="D176" s="20">
        <v>92.195999999999998</v>
      </c>
      <c r="E176" s="20">
        <v>98.890500000000003</v>
      </c>
    </row>
    <row r="177" spans="1:5" x14ac:dyDescent="0.25">
      <c r="A177" s="19">
        <v>42887</v>
      </c>
      <c r="B177" s="67" t="str">
        <f>MONTH(Indice_faturamento[[#This Row],[Período]])&amp;YEAR(Indice_faturamento[[#This Row],[Período]])</f>
        <v>62017</v>
      </c>
      <c r="C177" s="20">
        <v>97.686099999999996</v>
      </c>
      <c r="D177" s="20">
        <v>91.355500000000006</v>
      </c>
      <c r="E177" s="20">
        <v>98.389700000000005</v>
      </c>
    </row>
    <row r="178" spans="1:5" x14ac:dyDescent="0.25">
      <c r="A178" s="19">
        <v>42917</v>
      </c>
      <c r="B178" s="67" t="str">
        <f>MONTH(Indice_faturamento[[#This Row],[Período]])&amp;YEAR(Indice_faturamento[[#This Row],[Período]])</f>
        <v>72017</v>
      </c>
      <c r="C178" s="20">
        <v>95.793400000000005</v>
      </c>
      <c r="D178" s="20">
        <v>75.116900000000001</v>
      </c>
      <c r="E178" s="20">
        <v>98.091499999999996</v>
      </c>
    </row>
    <row r="179" spans="1:5" x14ac:dyDescent="0.25">
      <c r="A179" s="19">
        <v>42948</v>
      </c>
      <c r="B179" s="68" t="str">
        <f>MONTH(Indice_faturamento[[#This Row],[Período]])&amp;YEAR(Indice_faturamento[[#This Row],[Período]])</f>
        <v>82017</v>
      </c>
      <c r="C179" s="21">
        <v>101.3895</v>
      </c>
      <c r="D179" s="21">
        <v>71.757300000000001</v>
      </c>
      <c r="E179" s="21">
        <v>104.6831</v>
      </c>
    </row>
    <row r="180" spans="1:5" x14ac:dyDescent="0.25">
      <c r="A180" s="19">
        <v>42979</v>
      </c>
      <c r="B180" s="67" t="str">
        <f>MONTH(Indice_faturamento[[#This Row],[Período]])&amp;YEAR(Indice_faturamento[[#This Row],[Período]])</f>
        <v>92017</v>
      </c>
      <c r="C180" s="20">
        <v>100.55840000000001</v>
      </c>
      <c r="D180" s="20">
        <v>88.476299999999995</v>
      </c>
      <c r="E180" s="20">
        <v>101.90130000000001</v>
      </c>
    </row>
    <row r="181" spans="1:5" x14ac:dyDescent="0.25">
      <c r="A181" s="19">
        <v>43009</v>
      </c>
      <c r="B181" s="67" t="str">
        <f>MONTH(Indice_faturamento[[#This Row],[Período]])&amp;YEAR(Indice_faturamento[[#This Row],[Período]])</f>
        <v>102017</v>
      </c>
      <c r="C181" s="20">
        <v>103.14490000000001</v>
      </c>
      <c r="D181" s="20">
        <v>109.3711</v>
      </c>
      <c r="E181" s="20">
        <v>102.4504</v>
      </c>
    </row>
    <row r="182" spans="1:5" x14ac:dyDescent="0.25">
      <c r="A182" s="19">
        <v>43040</v>
      </c>
      <c r="B182" s="67" t="str">
        <f>MONTH(Indice_faturamento[[#This Row],[Período]])&amp;YEAR(Indice_faturamento[[#This Row],[Período]])</f>
        <v>112017</v>
      </c>
      <c r="C182" s="20">
        <v>95.957899999999995</v>
      </c>
      <c r="D182" s="20">
        <v>75.196600000000004</v>
      </c>
      <c r="E182" s="20">
        <v>98.273799999999994</v>
      </c>
    </row>
    <row r="183" spans="1:5" x14ac:dyDescent="0.25">
      <c r="A183" s="19">
        <v>43070</v>
      </c>
      <c r="B183" s="67" t="str">
        <f>MONTH(Indice_faturamento[[#This Row],[Período]])&amp;YEAR(Indice_faturamento[[#This Row],[Período]])</f>
        <v>122017</v>
      </c>
      <c r="C183" s="20">
        <v>96.0565</v>
      </c>
      <c r="D183" s="20">
        <v>86.5137</v>
      </c>
      <c r="E183" s="20">
        <v>97.120999999999995</v>
      </c>
    </row>
    <row r="184" spans="1:5" x14ac:dyDescent="0.25">
      <c r="A184" s="19">
        <v>43101</v>
      </c>
      <c r="B184" s="67" t="str">
        <f>MONTH(Indice_faturamento[[#This Row],[Período]])&amp;YEAR(Indice_faturamento[[#This Row],[Período]])</f>
        <v>12018</v>
      </c>
      <c r="C184" s="20">
        <v>88.184600000000003</v>
      </c>
      <c r="D184" s="20">
        <v>84.192400000000006</v>
      </c>
      <c r="E184" s="20">
        <v>88.63</v>
      </c>
    </row>
    <row r="185" spans="1:5" x14ac:dyDescent="0.25">
      <c r="A185" s="19">
        <v>43132</v>
      </c>
      <c r="B185" s="67" t="str">
        <f>MONTH(Indice_faturamento[[#This Row],[Período]])&amp;YEAR(Indice_faturamento[[#This Row],[Período]])</f>
        <v>22018</v>
      </c>
      <c r="C185" s="20">
        <v>83.846900000000005</v>
      </c>
      <c r="D185" s="20">
        <v>74.700599999999994</v>
      </c>
      <c r="E185" s="20">
        <v>84.867199999999997</v>
      </c>
    </row>
    <row r="186" spans="1:5" x14ac:dyDescent="0.25">
      <c r="A186" s="19">
        <v>43160</v>
      </c>
      <c r="B186" s="67" t="str">
        <f>MONTH(Indice_faturamento[[#This Row],[Período]])&amp;YEAR(Indice_faturamento[[#This Row],[Período]])</f>
        <v>32018</v>
      </c>
      <c r="C186" s="20">
        <v>100.16849999999999</v>
      </c>
      <c r="D186" s="20">
        <v>86.210400000000007</v>
      </c>
      <c r="E186" s="20">
        <v>101.7255</v>
      </c>
    </row>
    <row r="187" spans="1:5" x14ac:dyDescent="0.25">
      <c r="A187" s="19">
        <v>43191</v>
      </c>
      <c r="B187" s="67" t="str">
        <f>MONTH(Indice_faturamento[[#This Row],[Período]])&amp;YEAR(Indice_faturamento[[#This Row],[Período]])</f>
        <v>42018</v>
      </c>
      <c r="C187" s="20">
        <v>95.367800000000003</v>
      </c>
      <c r="D187" s="20">
        <v>98.135800000000003</v>
      </c>
      <c r="E187" s="20">
        <v>95.058999999999997</v>
      </c>
    </row>
    <row r="188" spans="1:5" x14ac:dyDescent="0.25">
      <c r="A188" s="19">
        <v>43221</v>
      </c>
      <c r="B188" s="67" t="str">
        <f>MONTH(Indice_faturamento[[#This Row],[Período]])&amp;YEAR(Indice_faturamento[[#This Row],[Período]])</f>
        <v>52018</v>
      </c>
      <c r="C188" s="20">
        <v>84.7864</v>
      </c>
      <c r="D188" s="20">
        <v>83.883499999999998</v>
      </c>
      <c r="E188" s="20">
        <v>84.887100000000004</v>
      </c>
    </row>
    <row r="189" spans="1:5" x14ac:dyDescent="0.25">
      <c r="A189" s="19">
        <v>43252</v>
      </c>
      <c r="B189" s="130" t="str">
        <f>MONTH(Indice_faturamento[[#This Row],[Período]])&amp;YEAR(Indice_faturamento[[#This Row],[Período]])</f>
        <v>62018</v>
      </c>
      <c r="C189" s="20">
        <v>109.3663</v>
      </c>
      <c r="D189" s="20">
        <v>102.074</v>
      </c>
      <c r="E189" s="20">
        <v>110.1798</v>
      </c>
    </row>
    <row r="190" spans="1:5" x14ac:dyDescent="0.25">
      <c r="A190" s="19">
        <v>43282</v>
      </c>
      <c r="B190" s="130" t="str">
        <f>MONTH(Indice_faturamento[[#This Row],[Período]])&amp;YEAR(Indice_faturamento[[#This Row],[Período]])</f>
        <v>72018</v>
      </c>
      <c r="C190" s="20">
        <v>105.0562</v>
      </c>
      <c r="D190" s="20">
        <v>132.58320000000001</v>
      </c>
      <c r="E190" s="20">
        <v>101.98569999999999</v>
      </c>
    </row>
    <row r="191" spans="1:5" x14ac:dyDescent="0.25">
      <c r="A191" s="19">
        <v>43313</v>
      </c>
      <c r="B191" s="130" t="str">
        <f>MONTH(Indice_faturamento[[#This Row],[Período]])&amp;YEAR(Indice_faturamento[[#This Row],[Período]])</f>
        <v>82018</v>
      </c>
      <c r="C191" s="20">
        <v>110.5035</v>
      </c>
      <c r="D191" s="20">
        <v>103.13930000000001</v>
      </c>
      <c r="E191" s="20">
        <v>111.325</v>
      </c>
    </row>
    <row r="192" spans="1:5" x14ac:dyDescent="0.25">
      <c r="A192" s="19">
        <v>43344</v>
      </c>
      <c r="B192" s="130" t="str">
        <f>MONTH(Indice_faturamento[[#This Row],[Período]])&amp;YEAR(Indice_faturamento[[#This Row],[Período]])</f>
        <v>92018</v>
      </c>
      <c r="C192" s="20">
        <v>102.9306</v>
      </c>
      <c r="D192" s="20">
        <v>93.145399999999995</v>
      </c>
      <c r="E192" s="20">
        <v>104.02209999999999</v>
      </c>
    </row>
    <row r="193" spans="1:5" x14ac:dyDescent="0.25">
      <c r="A193" s="19">
        <v>43374</v>
      </c>
      <c r="B193" s="130" t="str">
        <f>MONTH(Indice_faturamento[[#This Row],[Período]])&amp;YEAR(Indice_faturamento[[#This Row],[Período]])</f>
        <v>102018</v>
      </c>
      <c r="C193" s="20">
        <v>105.2654</v>
      </c>
      <c r="D193" s="20">
        <v>105.51600000000001</v>
      </c>
      <c r="E193" s="20">
        <v>105.2375</v>
      </c>
    </row>
    <row r="194" spans="1:5" x14ac:dyDescent="0.25">
      <c r="A194" s="19">
        <v>43405</v>
      </c>
      <c r="B194" s="130" t="str">
        <f>MONTH(Indice_faturamento[[#This Row],[Período]])&amp;YEAR(Indice_faturamento[[#This Row],[Período]])</f>
        <v>112018</v>
      </c>
      <c r="C194" s="20">
        <v>96.832099999999997</v>
      </c>
      <c r="D194" s="20">
        <v>95.321600000000004</v>
      </c>
      <c r="E194" s="20">
        <v>97.000600000000006</v>
      </c>
    </row>
    <row r="195" spans="1:5" x14ac:dyDescent="0.25">
      <c r="A195" s="19">
        <v>43435</v>
      </c>
      <c r="B195" s="130" t="str">
        <f>MONTH(Indice_faturamento[[#This Row],[Período]])&amp;YEAR(Indice_faturamento[[#This Row],[Período]])</f>
        <v>122018</v>
      </c>
      <c r="C195" s="20">
        <v>93.2483</v>
      </c>
      <c r="D195" s="20">
        <v>111.4641</v>
      </c>
      <c r="E195" s="20">
        <v>91.216399999999993</v>
      </c>
    </row>
    <row r="196" spans="1:5" x14ac:dyDescent="0.25">
      <c r="A196" s="19">
        <v>43466</v>
      </c>
      <c r="B196" s="130" t="str">
        <f>MONTH(Indice_faturamento[[#This Row],[Período]])&amp;YEAR(Indice_faturamento[[#This Row],[Período]])</f>
        <v>12019</v>
      </c>
      <c r="C196" s="20">
        <v>83.213200000000001</v>
      </c>
      <c r="D196" s="20">
        <v>42.677300000000002</v>
      </c>
      <c r="E196" s="20">
        <v>87.734800000000007</v>
      </c>
    </row>
    <row r="197" spans="1:5" x14ac:dyDescent="0.25">
      <c r="A197" s="19">
        <v>43497</v>
      </c>
      <c r="B197" s="130" t="str">
        <f>MONTH(Indice_faturamento[[#This Row],[Período]])&amp;YEAR(Indice_faturamento[[#This Row],[Período]])</f>
        <v>22019</v>
      </c>
      <c r="C197" s="20">
        <v>83.72</v>
      </c>
      <c r="D197" s="20">
        <v>26.86</v>
      </c>
      <c r="E197" s="20">
        <v>90.06</v>
      </c>
    </row>
    <row r="198" spans="1:5" x14ac:dyDescent="0.25">
      <c r="A198" s="19">
        <v>43525</v>
      </c>
      <c r="B198" s="130" t="str">
        <f>MONTH(Indice_faturamento[[#This Row],[Período]])&amp;YEAR(Indice_faturamento[[#This Row],[Período]])</f>
        <v>32019</v>
      </c>
      <c r="C198" s="20">
        <v>92.6</v>
      </c>
      <c r="D198" s="20">
        <v>54.96</v>
      </c>
      <c r="E198" s="20">
        <v>96.8</v>
      </c>
    </row>
    <row r="199" spans="1:5" x14ac:dyDescent="0.25">
      <c r="A199" s="19">
        <v>43556</v>
      </c>
      <c r="B199" s="130" t="str">
        <f>MONTH(Indice_faturamento[[#This Row],[Período]])&amp;YEAR(Indice_faturamento[[#This Row],[Período]])</f>
        <v>42019</v>
      </c>
      <c r="C199" s="20">
        <v>89.05</v>
      </c>
      <c r="D199" s="20">
        <v>45.6</v>
      </c>
      <c r="E199" s="20">
        <v>93.9</v>
      </c>
    </row>
    <row r="200" spans="1:5" x14ac:dyDescent="0.25">
      <c r="A200" s="19">
        <v>43586</v>
      </c>
      <c r="B200" s="130" t="str">
        <f>MONTH(Indice_faturamento[[#This Row],[Período]])&amp;YEAR(Indice_faturamento[[#This Row],[Período]])</f>
        <v>52019</v>
      </c>
      <c r="C200" s="20">
        <v>94.95</v>
      </c>
      <c r="D200" s="20">
        <v>55.07</v>
      </c>
      <c r="E200" s="20">
        <v>99.4</v>
      </c>
    </row>
    <row r="201" spans="1:5" x14ac:dyDescent="0.25">
      <c r="A201" s="19">
        <v>43617</v>
      </c>
      <c r="B201" s="130" t="str">
        <f>MONTH(Indice_faturamento[[#This Row],[Período]])&amp;YEAR(Indice_faturamento[[#This Row],[Período]])</f>
        <v>62019</v>
      </c>
      <c r="C201" s="20">
        <v>97.67</v>
      </c>
      <c r="D201" s="20">
        <v>55.74</v>
      </c>
      <c r="E201" s="20">
        <v>102.35</v>
      </c>
    </row>
    <row r="202" spans="1:5" x14ac:dyDescent="0.25">
      <c r="A202" s="19">
        <v>43647</v>
      </c>
      <c r="B202" s="130" t="str">
        <f>MONTH(Indice_faturamento[[#This Row],[Período]])&amp;YEAR(Indice_faturamento[[#This Row],[Período]])</f>
        <v>72019</v>
      </c>
      <c r="C202" s="20">
        <v>95.03</v>
      </c>
      <c r="D202" s="20">
        <v>53.84</v>
      </c>
      <c r="E202" s="20">
        <v>99.62</v>
      </c>
    </row>
    <row r="203" spans="1:5" x14ac:dyDescent="0.25">
      <c r="A203" s="19">
        <v>43678</v>
      </c>
      <c r="B203" s="130" t="str">
        <f>MONTH(Indice_faturamento[[#This Row],[Período]])&amp;YEAR(Indice_faturamento[[#This Row],[Período]])</f>
        <v>82019</v>
      </c>
      <c r="C203" s="20">
        <v>100.6</v>
      </c>
      <c r="D203" s="20">
        <v>84.08</v>
      </c>
      <c r="E203" s="20">
        <v>102.44</v>
      </c>
    </row>
    <row r="204" spans="1:5" x14ac:dyDescent="0.25">
      <c r="A204" s="19">
        <v>43709</v>
      </c>
      <c r="B204" s="130" t="str">
        <f>MONTH(Indice_faturamento[[#This Row],[Período]])&amp;YEAR(Indice_faturamento[[#This Row],[Período]])</f>
        <v>92019</v>
      </c>
      <c r="C204" s="20">
        <v>99.55</v>
      </c>
      <c r="D204" s="20">
        <v>58.64</v>
      </c>
      <c r="E204" s="20">
        <v>104.11</v>
      </c>
    </row>
    <row r="205" spans="1:5" x14ac:dyDescent="0.25">
      <c r="A205" s="19">
        <v>43739</v>
      </c>
      <c r="B205" s="130" t="str">
        <f>MONTH(Indice_faturamento[[#This Row],[Período]])&amp;YEAR(Indice_faturamento[[#This Row],[Período]])</f>
        <v>102019</v>
      </c>
      <c r="C205" s="20">
        <v>101.21</v>
      </c>
      <c r="D205" s="20">
        <v>73.56</v>
      </c>
      <c r="E205" s="20">
        <v>104.29</v>
      </c>
    </row>
    <row r="206" spans="1:5" x14ac:dyDescent="0.25">
      <c r="A206" s="19">
        <v>43770</v>
      </c>
      <c r="B206" s="130" t="str">
        <f>MONTH(Indice_faturamento[[#This Row],[Período]])&amp;YEAR(Indice_faturamento[[#This Row],[Período]])</f>
        <v>112019</v>
      </c>
      <c r="C206" s="20">
        <v>92.6</v>
      </c>
      <c r="D206" s="20">
        <v>61.26</v>
      </c>
      <c r="E206" s="20">
        <v>96.09</v>
      </c>
    </row>
    <row r="207" spans="1:5" x14ac:dyDescent="0.25">
      <c r="A207" s="19">
        <v>43800</v>
      </c>
      <c r="B207" s="130" t="str">
        <f>MONTH(Indice_faturamento[[#This Row],[Período]])&amp;YEAR(Indice_faturamento[[#This Row],[Período]])</f>
        <v>122019</v>
      </c>
      <c r="C207" s="20">
        <v>88.61</v>
      </c>
      <c r="D207" s="20">
        <v>63.85</v>
      </c>
      <c r="E207" s="20">
        <v>91.38</v>
      </c>
    </row>
    <row r="208" spans="1:5" x14ac:dyDescent="0.25">
      <c r="A208" s="19">
        <v>43831</v>
      </c>
      <c r="B208" s="130" t="str">
        <f>MONTH(Indice_faturamento[[#This Row],[Período]])&amp;YEAR(Indice_faturamento[[#This Row],[Período]])</f>
        <v>12020</v>
      </c>
      <c r="C208" s="20">
        <v>82.89</v>
      </c>
      <c r="D208" s="20">
        <v>46.59</v>
      </c>
      <c r="E208" s="20">
        <v>86.94</v>
      </c>
    </row>
    <row r="209" spans="1:5" x14ac:dyDescent="0.25">
      <c r="A209" s="19">
        <v>43862</v>
      </c>
      <c r="B209" s="130" t="str">
        <f>MONTH(Indice_faturamento[[#This Row],[Período]])&amp;YEAR(Indice_faturamento[[#This Row],[Período]])</f>
        <v>22020</v>
      </c>
      <c r="C209" s="20">
        <v>84.69</v>
      </c>
      <c r="D209" s="20">
        <v>61.62</v>
      </c>
      <c r="E209" s="20">
        <v>87.26</v>
      </c>
    </row>
    <row r="210" spans="1:5" x14ac:dyDescent="0.25">
      <c r="A210" s="19">
        <v>43891</v>
      </c>
      <c r="B210" s="130" t="str">
        <f>MONTH(Indice_faturamento[[#This Row],[Período]])&amp;YEAR(Indice_faturamento[[#This Row],[Período]])</f>
        <v>32020</v>
      </c>
      <c r="C210" s="20">
        <v>90.57</v>
      </c>
      <c r="D210" s="20">
        <v>64.11</v>
      </c>
      <c r="E210" s="20">
        <v>93.52</v>
      </c>
    </row>
    <row r="211" spans="1:5" x14ac:dyDescent="0.25">
      <c r="A211" s="19">
        <v>43922</v>
      </c>
      <c r="B211" s="130" t="str">
        <f>MONTH(Indice_faturamento[[#This Row],[Período]])&amp;YEAR(Indice_faturamento[[#This Row],[Período]])</f>
        <v>42020</v>
      </c>
      <c r="C211" s="20">
        <v>70.930000000000007</v>
      </c>
      <c r="D211" s="20">
        <v>72.14</v>
      </c>
      <c r="E211" s="20">
        <v>70.8</v>
      </c>
    </row>
    <row r="212" spans="1:5" x14ac:dyDescent="0.25">
      <c r="A212" s="19">
        <v>43952</v>
      </c>
      <c r="B212" s="130" t="str">
        <f>MONTH(Indice_faturamento[[#This Row],[Período]])&amp;YEAR(Indice_faturamento[[#This Row],[Período]])</f>
        <v>52020</v>
      </c>
      <c r="C212" s="20">
        <v>83.34</v>
      </c>
      <c r="D212" s="20">
        <v>66.64</v>
      </c>
      <c r="E212" s="20">
        <v>85.21</v>
      </c>
    </row>
    <row r="213" spans="1:5" x14ac:dyDescent="0.25">
      <c r="A213" s="19">
        <v>43983</v>
      </c>
      <c r="B213" s="130" t="str">
        <f>MONTH(Indice_faturamento[[#This Row],[Período]])&amp;YEAR(Indice_faturamento[[#This Row],[Período]])</f>
        <v>62020</v>
      </c>
      <c r="C213" s="20">
        <v>91.9</v>
      </c>
      <c r="D213" s="20">
        <v>75.489999999999995</v>
      </c>
      <c r="E213" s="20">
        <v>93.73</v>
      </c>
    </row>
    <row r="214" spans="1:5" x14ac:dyDescent="0.25">
      <c r="A214" s="19">
        <v>44013</v>
      </c>
      <c r="B214" s="130" t="str">
        <f>MONTH(Indice_faturamento[[#This Row],[Período]])&amp;YEAR(Indice_faturamento[[#This Row],[Período]])</f>
        <v>72020</v>
      </c>
      <c r="C214" s="20">
        <v>98.42</v>
      </c>
      <c r="D214" s="20">
        <v>72.849999999999994</v>
      </c>
      <c r="E214" s="20">
        <v>101.28</v>
      </c>
    </row>
    <row r="215" spans="1:5" x14ac:dyDescent="0.25">
      <c r="A215" s="19">
        <v>44044</v>
      </c>
      <c r="B215" s="130" t="str">
        <f>MONTH(Indice_faturamento[[#This Row],[Período]])&amp;YEAR(Indice_faturamento[[#This Row],[Período]])</f>
        <v>82020</v>
      </c>
      <c r="C215" s="20">
        <v>107.21</v>
      </c>
      <c r="D215" s="20">
        <v>89.16</v>
      </c>
      <c r="E215" s="20">
        <v>109.22</v>
      </c>
    </row>
    <row r="216" spans="1:5" x14ac:dyDescent="0.25">
      <c r="A216" s="19">
        <v>44075</v>
      </c>
      <c r="B216" s="130" t="str">
        <f>MONTH(Indice_faturamento[[#This Row],[Período]])&amp;YEAR(Indice_faturamento[[#This Row],[Período]])</f>
        <v>92020</v>
      </c>
      <c r="C216" s="20">
        <v>106.42</v>
      </c>
      <c r="D216" s="20">
        <v>80.48</v>
      </c>
      <c r="E216" s="20">
        <v>109.31</v>
      </c>
    </row>
    <row r="217" spans="1:5" x14ac:dyDescent="0.25">
      <c r="A217" s="19">
        <v>44105</v>
      </c>
      <c r="B217" s="130" t="str">
        <f>MONTH(Indice_faturamento[[#This Row],[Período]])&amp;YEAR(Indice_faturamento[[#This Row],[Período]])</f>
        <v>102020</v>
      </c>
      <c r="C217" s="20">
        <v>103.44</v>
      </c>
      <c r="D217" s="20">
        <v>81</v>
      </c>
      <c r="E217" s="20">
        <v>105.94</v>
      </c>
    </row>
    <row r="218" spans="1:5" x14ac:dyDescent="0.25">
      <c r="A218" s="19">
        <v>44136</v>
      </c>
      <c r="B218" s="130" t="str">
        <f>MONTH(Indice_faturamento[[#This Row],[Período]])&amp;YEAR(Indice_faturamento[[#This Row],[Período]])</f>
        <v>112020</v>
      </c>
      <c r="C218" s="20">
        <v>100.2</v>
      </c>
      <c r="D218" s="20">
        <v>82.58</v>
      </c>
      <c r="E218" s="20">
        <v>102.17</v>
      </c>
    </row>
    <row r="219" spans="1:5" x14ac:dyDescent="0.25">
      <c r="A219" s="19">
        <v>44166</v>
      </c>
      <c r="B219" s="130" t="str">
        <f>MONTH(Indice_faturamento[[#This Row],[Período]])&amp;YEAR(Indice_faturamento[[#This Row],[Período]])</f>
        <v>122020</v>
      </c>
      <c r="C219" s="20">
        <v>101.78</v>
      </c>
      <c r="D219" s="20">
        <v>75.180000000000007</v>
      </c>
      <c r="E219" s="20">
        <v>104.75</v>
      </c>
    </row>
    <row r="220" spans="1:5" x14ac:dyDescent="0.25">
      <c r="A220" s="19">
        <v>44197</v>
      </c>
      <c r="B220" s="130" t="str">
        <f>MONTH(Indice_faturamento[[#This Row],[Período]])&amp;YEAR(Indice_faturamento[[#This Row],[Período]])</f>
        <v>12021</v>
      </c>
      <c r="C220" s="20">
        <v>93.15</v>
      </c>
      <c r="D220" s="20">
        <v>61.49</v>
      </c>
      <c r="E220" s="20">
        <v>96.68</v>
      </c>
    </row>
    <row r="221" spans="1:5" x14ac:dyDescent="0.25">
      <c r="A221" s="19">
        <v>44228</v>
      </c>
      <c r="B221" s="130" t="str">
        <f>MONTH(Indice_faturamento[[#This Row],[Período]])&amp;YEAR(Indice_faturamento[[#This Row],[Período]])</f>
        <v>22021</v>
      </c>
      <c r="C221" s="20">
        <v>91.72</v>
      </c>
      <c r="D221" s="20">
        <v>65.95</v>
      </c>
      <c r="E221" s="20">
        <v>94.6</v>
      </c>
    </row>
    <row r="222" spans="1:5" x14ac:dyDescent="0.25">
      <c r="A222" s="19">
        <v>44256</v>
      </c>
      <c r="B222" s="130" t="str">
        <f>MONTH(Indice_faturamento[[#This Row],[Período]])&amp;YEAR(Indice_faturamento[[#This Row],[Período]])</f>
        <v>32021</v>
      </c>
      <c r="C222" s="20">
        <v>105.25</v>
      </c>
      <c r="D222" s="20">
        <v>75.14</v>
      </c>
      <c r="E222" s="20">
        <v>108.6</v>
      </c>
    </row>
    <row r="223" spans="1:5" x14ac:dyDescent="0.25">
      <c r="A223" s="19">
        <v>44287</v>
      </c>
      <c r="B223" s="130" t="str">
        <f>MONTH(Indice_faturamento[[#This Row],[Período]])&amp;YEAR(Indice_faturamento[[#This Row],[Período]])</f>
        <v>42021</v>
      </c>
      <c r="C223" s="20">
        <v>96.31</v>
      </c>
      <c r="D223" s="20">
        <v>71.38</v>
      </c>
      <c r="E223" s="20">
        <v>99.1</v>
      </c>
    </row>
    <row r="224" spans="1:5" x14ac:dyDescent="0.25">
      <c r="A224" s="19">
        <v>44317</v>
      </c>
      <c r="B224" s="130" t="str">
        <f>MONTH(Indice_faturamento[[#This Row],[Período]])&amp;YEAR(Indice_faturamento[[#This Row],[Período]])</f>
        <v>52021</v>
      </c>
      <c r="C224" s="20">
        <v>106.68</v>
      </c>
      <c r="D224" s="20">
        <v>90.41</v>
      </c>
      <c r="E224" s="20">
        <v>108.49</v>
      </c>
    </row>
    <row r="225" spans="1:5" x14ac:dyDescent="0.25">
      <c r="A225" s="19">
        <v>44348</v>
      </c>
      <c r="B225" s="130" t="str">
        <f>MONTH(Indice_faturamento[[#This Row],[Período]])&amp;YEAR(Indice_faturamento[[#This Row],[Período]])</f>
        <v>62021</v>
      </c>
      <c r="C225" s="20">
        <v>111.52</v>
      </c>
      <c r="D225" s="20">
        <v>89.18</v>
      </c>
      <c r="E225" s="20">
        <v>114.05</v>
      </c>
    </row>
    <row r="226" spans="1:5" x14ac:dyDescent="0.25">
      <c r="A226" s="19">
        <v>44378</v>
      </c>
      <c r="B226" s="130" t="str">
        <f>MONTH(Indice_faturamento[[#This Row],[Período]])&amp;YEAR(Indice_faturamento[[#This Row],[Período]])</f>
        <v>72021</v>
      </c>
      <c r="C226" s="20">
        <v>110.09</v>
      </c>
      <c r="D226" s="20">
        <v>105.37</v>
      </c>
      <c r="E226" s="20">
        <v>110.62</v>
      </c>
    </row>
    <row r="227" spans="1:5" x14ac:dyDescent="0.25">
      <c r="A227" s="19">
        <v>44409</v>
      </c>
      <c r="B227" s="130" t="str">
        <f>MONTH(Indice_faturamento[[#This Row],[Período]])&amp;YEAR(Indice_faturamento[[#This Row],[Período]])</f>
        <v>82021</v>
      </c>
      <c r="C227" s="20">
        <v>108.97</v>
      </c>
      <c r="D227" s="20">
        <v>136.38</v>
      </c>
      <c r="E227" s="20">
        <v>105.87</v>
      </c>
    </row>
    <row r="228" spans="1:5" x14ac:dyDescent="0.25">
      <c r="A228" s="19">
        <v>44440</v>
      </c>
      <c r="B228" s="130" t="str">
        <f>MONTH(Indice_faturamento[[#This Row],[Período]])&amp;YEAR(Indice_faturamento[[#This Row],[Período]])</f>
        <v>92021</v>
      </c>
      <c r="C228" s="20">
        <v>110.59</v>
      </c>
      <c r="D228" s="20">
        <v>118.98</v>
      </c>
      <c r="E228" s="20">
        <v>109.64</v>
      </c>
    </row>
    <row r="229" spans="1:5" x14ac:dyDescent="0.25">
      <c r="A229" s="19">
        <v>44470</v>
      </c>
      <c r="B229" s="130" t="str">
        <f>MONTH(Indice_faturamento[[#This Row],[Período]])&amp;YEAR(Indice_faturamento[[#This Row],[Período]])</f>
        <v>102021</v>
      </c>
      <c r="C229" s="20">
        <v>98.23</v>
      </c>
      <c r="D229" s="20">
        <v>94.15</v>
      </c>
      <c r="E229" s="20">
        <v>98.69</v>
      </c>
    </row>
    <row r="230" spans="1:5" x14ac:dyDescent="0.25">
      <c r="A230" s="19">
        <v>44501</v>
      </c>
      <c r="B230" s="130" t="str">
        <f>MONTH(Indice_faturamento[[#This Row],[Período]])&amp;YEAR(Indice_faturamento[[#This Row],[Período]])</f>
        <v>112021</v>
      </c>
      <c r="C230" s="20">
        <v>102.19</v>
      </c>
      <c r="D230" s="20">
        <v>119.8</v>
      </c>
      <c r="E230" s="20">
        <v>100.2</v>
      </c>
    </row>
    <row r="231" spans="1:5" x14ac:dyDescent="0.25">
      <c r="A231" s="19">
        <v>44531</v>
      </c>
      <c r="B231" s="130" t="str">
        <f>MONTH(Indice_faturamento[[#This Row],[Período]])&amp;YEAR(Indice_faturamento[[#This Row],[Período]])</f>
        <v>122021</v>
      </c>
      <c r="C231" s="20">
        <v>107.28</v>
      </c>
      <c r="D231" s="20">
        <v>81.69</v>
      </c>
      <c r="E231" s="20">
        <v>110.18</v>
      </c>
    </row>
    <row r="232" spans="1:5" x14ac:dyDescent="0.25">
      <c r="A232" s="19">
        <v>44562</v>
      </c>
      <c r="B232" s="130" t="str">
        <f>MONTH(Indice_faturamento[[#This Row],[Período]])&amp;YEAR(Indice_faturamento[[#This Row],[Período]])</f>
        <v>12022</v>
      </c>
      <c r="C232" s="20">
        <v>89.38</v>
      </c>
      <c r="D232" s="20">
        <v>50.9</v>
      </c>
      <c r="E232" s="20">
        <v>93.74</v>
      </c>
    </row>
    <row r="233" spans="1:5" x14ac:dyDescent="0.25">
      <c r="A233" s="19">
        <v>44593</v>
      </c>
      <c r="B233" s="130" t="str">
        <f>MONTH(Indice_faturamento[[#This Row],[Período]])&amp;YEAR(Indice_faturamento[[#This Row],[Período]])</f>
        <v>22022</v>
      </c>
      <c r="C233" s="20">
        <v>83.74</v>
      </c>
      <c r="D233" s="20">
        <v>58.85</v>
      </c>
      <c r="E233" s="20">
        <v>86.55</v>
      </c>
    </row>
    <row r="234" spans="1:5" x14ac:dyDescent="0.25">
      <c r="A234" s="19">
        <v>44621</v>
      </c>
      <c r="B234" s="130" t="str">
        <f>MONTH(Indice_faturamento[[#This Row],[Período]])&amp;YEAR(Indice_faturamento[[#This Row],[Período]])</f>
        <v>32022</v>
      </c>
      <c r="C234" s="20">
        <v>110.23</v>
      </c>
      <c r="D234" s="20">
        <v>72.72</v>
      </c>
      <c r="E234" s="20">
        <v>114.47</v>
      </c>
    </row>
    <row r="235" spans="1:5" x14ac:dyDescent="0.25">
      <c r="A235" s="19">
        <v>44652</v>
      </c>
      <c r="B235" s="130" t="str">
        <f>MONTH(Indice_faturamento[[#This Row],[Período]])&amp;YEAR(Indice_faturamento[[#This Row],[Período]])</f>
        <v>42022</v>
      </c>
      <c r="C235" s="20">
        <v>99.44</v>
      </c>
      <c r="D235" s="20">
        <v>72.84</v>
      </c>
      <c r="E235" s="20">
        <v>102.45</v>
      </c>
    </row>
    <row r="236" spans="1:5" x14ac:dyDescent="0.25">
      <c r="A236" s="19">
        <v>44682</v>
      </c>
      <c r="B236" s="130" t="str">
        <f>MONTH(Indice_faturamento[[#This Row],[Período]])&amp;YEAR(Indice_faturamento[[#This Row],[Período]])</f>
        <v>52022</v>
      </c>
      <c r="C236" s="20">
        <v>111.94</v>
      </c>
      <c r="D236" s="20">
        <v>106.22</v>
      </c>
      <c r="E236" s="20">
        <v>112.58</v>
      </c>
    </row>
    <row r="237" spans="1:5" x14ac:dyDescent="0.25">
      <c r="A237" s="19">
        <v>44713</v>
      </c>
      <c r="B237" s="130" t="str">
        <f>MONTH(Indice_faturamento[[#This Row],[Período]])&amp;YEAR(Indice_faturamento[[#This Row],[Período]])</f>
        <v>62022</v>
      </c>
      <c r="C237" s="20">
        <v>113.49</v>
      </c>
      <c r="D237" s="20">
        <v>101.46</v>
      </c>
      <c r="E237" s="20">
        <v>114.85</v>
      </c>
    </row>
    <row r="238" spans="1:5" x14ac:dyDescent="0.25">
      <c r="A238" s="19">
        <v>44743</v>
      </c>
      <c r="B238" s="130" t="str">
        <f>MONTH(Indice_faturamento[[#This Row],[Período]])&amp;YEAR(Indice_faturamento[[#This Row],[Período]])</f>
        <v>72022</v>
      </c>
      <c r="C238" s="20">
        <v>111.75</v>
      </c>
      <c r="D238" s="20">
        <v>106.26</v>
      </c>
      <c r="E238" s="20">
        <v>112.37</v>
      </c>
    </row>
    <row r="239" spans="1:5" x14ac:dyDescent="0.25">
      <c r="A239" s="19">
        <v>44774</v>
      </c>
      <c r="B239" s="130" t="str">
        <f>MONTH(Indice_faturamento[[#This Row],[Período]])&amp;YEAR(Indice_faturamento[[#This Row],[Período]])</f>
        <v>82022</v>
      </c>
      <c r="C239" s="20">
        <v>122.22</v>
      </c>
      <c r="D239" s="20">
        <v>96.97</v>
      </c>
      <c r="E239" s="20">
        <v>125.07</v>
      </c>
    </row>
    <row r="240" spans="1:5" x14ac:dyDescent="0.25">
      <c r="A240" s="19">
        <v>44805</v>
      </c>
      <c r="B240" s="130" t="str">
        <f>MONTH(Indice_faturamento[[#This Row],[Período]])&amp;YEAR(Indice_faturamento[[#This Row],[Período]])</f>
        <v>92022</v>
      </c>
      <c r="C240" s="20">
        <v>115.1</v>
      </c>
      <c r="D240" s="20">
        <v>92.61</v>
      </c>
      <c r="E240" s="20">
        <v>117.65</v>
      </c>
    </row>
    <row r="241" spans="1:5" x14ac:dyDescent="0.25">
      <c r="A241" s="19">
        <v>44835</v>
      </c>
      <c r="B241" s="130" t="str">
        <f>MONTH(Indice_faturamento[[#This Row],[Período]])&amp;YEAR(Indice_faturamento[[#This Row],[Período]])</f>
        <v>102022</v>
      </c>
      <c r="C241" s="20">
        <v>113.84</v>
      </c>
      <c r="D241" s="20">
        <v>96.83</v>
      </c>
      <c r="E241" s="20">
        <v>115.77</v>
      </c>
    </row>
    <row r="242" spans="1:5" x14ac:dyDescent="0.25">
      <c r="A242" s="19">
        <v>44866</v>
      </c>
      <c r="B242" s="130" t="str">
        <f>MONTH(Indice_faturamento[[#This Row],[Período]])&amp;YEAR(Indice_faturamento[[#This Row],[Período]])</f>
        <v>112022</v>
      </c>
      <c r="C242" s="20">
        <v>110.3</v>
      </c>
      <c r="D242" s="20">
        <v>77.45</v>
      </c>
      <c r="E242" s="20">
        <v>114.02</v>
      </c>
    </row>
    <row r="243" spans="1:5" x14ac:dyDescent="0.25">
      <c r="A243" s="19">
        <v>44896</v>
      </c>
      <c r="B243" s="130" t="str">
        <f>MONTH(Indice_faturamento[[#This Row],[Período]])&amp;YEAR(Indice_faturamento[[#This Row],[Período]])</f>
        <v>122022</v>
      </c>
      <c r="C243" s="20">
        <v>106.66</v>
      </c>
      <c r="D243" s="20">
        <v>67.47</v>
      </c>
      <c r="E243" s="20">
        <v>111.09</v>
      </c>
    </row>
    <row r="244" spans="1:5" x14ac:dyDescent="0.25">
      <c r="A244" s="19">
        <v>44927</v>
      </c>
      <c r="B244" s="130" t="str">
        <f>MONTH(Indice_faturamento[[#This Row],[Período]])&amp;YEAR(Indice_faturamento[[#This Row],[Período]])</f>
        <v>12023</v>
      </c>
      <c r="C244" s="20">
        <v>97.26</v>
      </c>
      <c r="D244" s="20">
        <v>48.22</v>
      </c>
      <c r="E244" s="20">
        <v>102.81</v>
      </c>
    </row>
    <row r="245" spans="1:5" x14ac:dyDescent="0.25">
      <c r="A245" s="19">
        <v>44958</v>
      </c>
      <c r="B245" s="130" t="str">
        <f>MONTH(Indice_faturamento[[#This Row],[Período]])&amp;YEAR(Indice_faturamento[[#This Row],[Período]])</f>
        <v>22023</v>
      </c>
      <c r="C245" s="20">
        <v>96.37</v>
      </c>
      <c r="D245" s="20">
        <v>64.08</v>
      </c>
      <c r="E245" s="20">
        <v>100.03</v>
      </c>
    </row>
    <row r="246" spans="1:5" x14ac:dyDescent="0.25">
      <c r="A246" s="19">
        <v>44986</v>
      </c>
      <c r="B246" s="130" t="str">
        <f>MONTH(Indice_faturamento[[#This Row],[Período]])&amp;YEAR(Indice_faturamento[[#This Row],[Período]])</f>
        <v>32023</v>
      </c>
      <c r="C246" s="20">
        <v>113.31</v>
      </c>
      <c r="D246" s="20">
        <v>76.69</v>
      </c>
      <c r="E246" s="20">
        <v>117.46</v>
      </c>
    </row>
    <row r="247" spans="1:5" x14ac:dyDescent="0.25">
      <c r="A247" s="19">
        <v>45017</v>
      </c>
      <c r="B247" s="130" t="str">
        <f>MONTH(Indice_faturamento[[#This Row],[Período]])&amp;YEAR(Indice_faturamento[[#This Row],[Período]])</f>
        <v>42023</v>
      </c>
      <c r="C247" s="20">
        <v>99.15</v>
      </c>
      <c r="D247" s="20">
        <v>83.95</v>
      </c>
      <c r="E247" s="20">
        <v>100.88</v>
      </c>
    </row>
    <row r="248" spans="1:5" x14ac:dyDescent="0.25">
      <c r="A248" s="19">
        <v>45047</v>
      </c>
      <c r="B248" s="130" t="str">
        <f>MONTH(Indice_faturamento[[#This Row],[Período]])&amp;YEAR(Indice_faturamento[[#This Row],[Período]])</f>
        <v>52023</v>
      </c>
      <c r="C248" s="20">
        <v>116.1</v>
      </c>
      <c r="D248" s="20">
        <v>113.35</v>
      </c>
      <c r="E248" s="20">
        <v>116.41</v>
      </c>
    </row>
    <row r="249" spans="1:5" x14ac:dyDescent="0.25">
      <c r="A249" s="19">
        <v>45078</v>
      </c>
      <c r="B249" s="130" t="str">
        <f>MONTH(Indice_faturamento[[#This Row],[Período]])&amp;YEAR(Indice_faturamento[[#This Row],[Período]])</f>
        <v>62023</v>
      </c>
      <c r="C249" s="20">
        <v>122.51</v>
      </c>
      <c r="D249" s="20">
        <v>81.900000000000006</v>
      </c>
      <c r="E249" s="20">
        <v>127.1</v>
      </c>
    </row>
    <row r="250" spans="1:5" x14ac:dyDescent="0.25">
      <c r="A250" s="19">
        <v>45108</v>
      </c>
      <c r="B250" s="130" t="str">
        <f>MONTH(Indice_faturamento[[#This Row],[Período]])&amp;YEAR(Indice_faturamento[[#This Row],[Período]])</f>
        <v>72023</v>
      </c>
      <c r="C250" s="20">
        <v>113.13</v>
      </c>
      <c r="D250" s="20">
        <v>94.5</v>
      </c>
      <c r="E250" s="20">
        <v>115.24</v>
      </c>
    </row>
    <row r="251" spans="1:5" x14ac:dyDescent="0.25">
      <c r="A251" s="19">
        <v>45139</v>
      </c>
      <c r="B251" s="130" t="str">
        <f>MONTH(Indice_faturamento[[#This Row],[Período]])&amp;YEAR(Indice_faturamento[[#This Row],[Período]])</f>
        <v>82023</v>
      </c>
      <c r="C251" s="20">
        <v>121.29</v>
      </c>
      <c r="D251" s="20">
        <v>84.72</v>
      </c>
      <c r="E251" s="20">
        <v>125.44</v>
      </c>
    </row>
    <row r="252" spans="1:5" x14ac:dyDescent="0.25">
      <c r="A252" s="19">
        <v>45170</v>
      </c>
      <c r="B252" s="130" t="str">
        <f>MONTH(Indice_faturamento[[#This Row],[Período]])&amp;YEAR(Indice_faturamento[[#This Row],[Período]])</f>
        <v>92023</v>
      </c>
      <c r="C252" s="20">
        <v>117.13</v>
      </c>
      <c r="D252" s="20">
        <v>85.71</v>
      </c>
      <c r="E252" s="20">
        <v>120.69</v>
      </c>
    </row>
    <row r="253" spans="1:5" x14ac:dyDescent="0.25">
      <c r="A253" s="19">
        <v>45200</v>
      </c>
      <c r="B253" s="130" t="str">
        <f>MONTH(Indice_faturamento[[#This Row],[Período]])&amp;YEAR(Indice_faturamento[[#This Row],[Período]])</f>
        <v>102023</v>
      </c>
      <c r="C253" s="20">
        <v>115.82</v>
      </c>
      <c r="D253" s="20">
        <v>94.96</v>
      </c>
      <c r="E253" s="20">
        <v>118.19</v>
      </c>
    </row>
    <row r="254" spans="1:5" x14ac:dyDescent="0.25">
      <c r="A254" s="19">
        <v>45231</v>
      </c>
      <c r="B254" s="130" t="str">
        <f>MONTH(Indice_faturamento[[#This Row],[Período]])&amp;YEAR(Indice_faturamento[[#This Row],[Período]])</f>
        <v>112023</v>
      </c>
      <c r="C254" s="20">
        <v>114.1</v>
      </c>
      <c r="D254" s="20">
        <v>78.17</v>
      </c>
      <c r="E254" s="20">
        <v>118.16</v>
      </c>
    </row>
    <row r="255" spans="1:5" x14ac:dyDescent="0.25">
      <c r="A255" s="19">
        <v>45261</v>
      </c>
      <c r="B255" s="130" t="str">
        <f>MONTH(Indice_faturamento[[#This Row],[Período]])&amp;YEAR(Indice_faturamento[[#This Row],[Período]])</f>
        <v>122023</v>
      </c>
      <c r="C255" s="20">
        <v>111.05</v>
      </c>
      <c r="D255" s="20">
        <v>92.21</v>
      </c>
      <c r="E255" s="20">
        <v>113.18</v>
      </c>
    </row>
    <row r="256" spans="1:5" x14ac:dyDescent="0.25">
      <c r="A256" s="19">
        <v>45292</v>
      </c>
      <c r="B256" s="130" t="str">
        <f>MONTH(Indice_faturamento[[#This Row],[Período]])&amp;YEAR(Indice_faturamento[[#This Row],[Período]])</f>
        <v>12024</v>
      </c>
      <c r="C256" s="20">
        <v>92.82</v>
      </c>
      <c r="D256" s="20">
        <v>76.41</v>
      </c>
      <c r="E256" s="20">
        <v>94.67</v>
      </c>
    </row>
    <row r="257" spans="1:5" x14ac:dyDescent="0.25">
      <c r="A257" s="19">
        <v>45323</v>
      </c>
      <c r="B257" s="130" t="str">
        <f>MONTH(Indice_faturamento[[#This Row],[Período]])&amp;YEAR(Indice_faturamento[[#This Row],[Período]])</f>
        <v>22024</v>
      </c>
      <c r="C257" s="20">
        <v>104.49</v>
      </c>
      <c r="D257" s="20">
        <v>89.85</v>
      </c>
      <c r="E257" s="20">
        <v>106.14</v>
      </c>
    </row>
    <row r="258" spans="1:5" x14ac:dyDescent="0.25">
      <c r="A258" s="19">
        <v>45352</v>
      </c>
      <c r="B258" s="130" t="str">
        <f>MONTH(Indice_faturamento[[#This Row],[Período]])&amp;YEAR(Indice_faturamento[[#This Row],[Período]])</f>
        <v>32024</v>
      </c>
      <c r="C258" s="20">
        <v>110.99</v>
      </c>
      <c r="D258" s="20">
        <v>99.18</v>
      </c>
      <c r="E258" s="20">
        <v>112.32</v>
      </c>
    </row>
    <row r="259" spans="1:5" x14ac:dyDescent="0.25">
      <c r="A259" s="19">
        <v>45383</v>
      </c>
      <c r="B259" s="130" t="str">
        <f>MONTH(Indice_faturamento[[#This Row],[Período]])&amp;YEAR(Indice_faturamento[[#This Row],[Período]])</f>
        <v>42024</v>
      </c>
      <c r="C259" s="20">
        <v>117.01</v>
      </c>
      <c r="D259" s="20">
        <v>108.88</v>
      </c>
      <c r="E259" s="20">
        <v>117.93</v>
      </c>
    </row>
    <row r="260" spans="1:5" x14ac:dyDescent="0.25">
      <c r="A260" s="19">
        <v>45413</v>
      </c>
      <c r="B260" s="130" t="str">
        <f>MONTH(Indice_faturamento[[#This Row],[Período]])&amp;YEAR(Indice_faturamento[[#This Row],[Período]])</f>
        <v>52024</v>
      </c>
      <c r="C260" s="20">
        <v>108.97</v>
      </c>
      <c r="D260" s="20">
        <v>97.43</v>
      </c>
      <c r="E260" s="20">
        <v>110.27</v>
      </c>
    </row>
    <row r="261" spans="1:5" x14ac:dyDescent="0.25">
      <c r="A261" s="19">
        <v>45444</v>
      </c>
      <c r="B261" s="130" t="str">
        <f>MONTH(Indice_faturamento[[#This Row],[Período]])&amp;YEAR(Indice_faturamento[[#This Row],[Período]])</f>
        <v>62024</v>
      </c>
      <c r="C261" s="20">
        <v>116.11</v>
      </c>
      <c r="D261" s="20">
        <v>110.25</v>
      </c>
      <c r="E261" s="20">
        <v>116.77</v>
      </c>
    </row>
    <row r="262" spans="1:5" x14ac:dyDescent="0.25">
      <c r="A262" s="19">
        <v>45474</v>
      </c>
      <c r="B262" s="130" t="str">
        <f>MONTH(Indice_faturamento[[#This Row],[Período]])&amp;YEAR(Indice_faturamento[[#This Row],[Período]])</f>
        <v>72024</v>
      </c>
      <c r="C262" s="20">
        <v>123.12</v>
      </c>
      <c r="D262" s="20">
        <v>102.97</v>
      </c>
      <c r="E262" s="20">
        <v>125.4</v>
      </c>
    </row>
    <row r="263" spans="1:5" x14ac:dyDescent="0.25">
      <c r="A263" s="19">
        <v>45505</v>
      </c>
      <c r="B263" s="130" t="str">
        <f>MONTH(Indice_faturamento[[#This Row],[Período]])&amp;YEAR(Indice_faturamento[[#This Row],[Período]])</f>
        <v>82024</v>
      </c>
      <c r="C263" s="20">
        <v>129.57</v>
      </c>
      <c r="D263" s="20">
        <v>113.55</v>
      </c>
      <c r="E263" s="20">
        <v>131.38</v>
      </c>
    </row>
    <row r="264" spans="1:5" x14ac:dyDescent="0.25">
      <c r="A264" s="19">
        <v>45536</v>
      </c>
      <c r="B264" s="130" t="str">
        <f>MONTH(Indice_faturamento[[#This Row],[Período]])&amp;YEAR(Indice_faturamento[[#This Row],[Período]])</f>
        <v>92024</v>
      </c>
      <c r="C264" s="20">
        <v>124.59</v>
      </c>
      <c r="D264" s="20">
        <v>105.89</v>
      </c>
      <c r="E264" s="20">
        <v>126.71</v>
      </c>
    </row>
    <row r="265" spans="1:5" x14ac:dyDescent="0.25">
      <c r="A265" s="19">
        <v>45566</v>
      </c>
      <c r="B265" s="130" t="str">
        <f>MONTH(Indice_faturamento[[#This Row],[Período]])&amp;YEAR(Indice_faturamento[[#This Row],[Período]])</f>
        <v>102024</v>
      </c>
      <c r="C265" s="20">
        <v>125.4</v>
      </c>
      <c r="D265" s="20">
        <v>88.14</v>
      </c>
      <c r="E265" s="20">
        <v>129.62</v>
      </c>
    </row>
    <row r="266" spans="1:5" x14ac:dyDescent="0.25">
      <c r="A266" s="19">
        <v>45597</v>
      </c>
      <c r="B266" s="130" t="str">
        <f>MONTH(Indice_faturamento[[#This Row],[Período]])&amp;YEAR(Indice_faturamento[[#This Row],[Período]])</f>
        <v>112024</v>
      </c>
      <c r="C266" s="20">
        <v>121.89</v>
      </c>
      <c r="D266" s="20">
        <v>89.66</v>
      </c>
      <c r="E266" s="20">
        <v>125.54</v>
      </c>
    </row>
    <row r="267" spans="1:5" x14ac:dyDescent="0.25">
      <c r="A267" s="19">
        <v>45627</v>
      </c>
      <c r="B267" s="130" t="str">
        <f>MONTH(Indice_faturamento[[#This Row],[Período]])&amp;YEAR(Indice_faturamento[[#This Row],[Período]])</f>
        <v>122024</v>
      </c>
      <c r="C267" s="20">
        <v>115.62</v>
      </c>
      <c r="D267" s="20">
        <v>80.069999999999993</v>
      </c>
      <c r="E267" s="20">
        <v>119.64</v>
      </c>
    </row>
    <row r="268" spans="1:5" x14ac:dyDescent="0.25">
      <c r="A268" s="19">
        <v>45658</v>
      </c>
      <c r="B268" s="130" t="str">
        <f>MONTH(Indice_faturamento[[#This Row],[Período]])&amp;YEAR(Indice_faturamento[[#This Row],[Período]])</f>
        <v>12025</v>
      </c>
      <c r="C268" s="20">
        <v>101.67</v>
      </c>
      <c r="D268" s="20">
        <v>91.95</v>
      </c>
      <c r="E268" s="20">
        <v>102.77</v>
      </c>
    </row>
    <row r="269" spans="1:5" x14ac:dyDescent="0.25">
      <c r="A269" s="19">
        <v>45689</v>
      </c>
      <c r="B269" s="130" t="str">
        <f>MONTH(Indice_faturamento[[#This Row],[Período]])&amp;YEAR(Indice_faturamento[[#This Row],[Período]])</f>
        <v>22025</v>
      </c>
      <c r="C269" s="20">
        <v>105.31</v>
      </c>
      <c r="D269" s="20">
        <v>78.22</v>
      </c>
      <c r="E269" s="20">
        <v>108.38</v>
      </c>
    </row>
    <row r="270" spans="1:5" x14ac:dyDescent="0.25">
      <c r="A270" s="19">
        <v>45717</v>
      </c>
      <c r="B270" s="130" t="str">
        <f>MONTH(Indice_faturamento[[#This Row],[Período]])&amp;YEAR(Indice_faturamento[[#This Row],[Período]])</f>
        <v>32025</v>
      </c>
      <c r="C270" s="20">
        <v>112.14</v>
      </c>
      <c r="D270" s="20">
        <v>93.13</v>
      </c>
      <c r="E270" s="20">
        <v>114.29</v>
      </c>
    </row>
    <row r="271" spans="1:5" x14ac:dyDescent="0.25">
      <c r="A271" s="19">
        <v>45748</v>
      </c>
      <c r="B271" s="130" t="str">
        <f>MONTH(Indice_faturamento[[#This Row],[Período]])&amp;YEAR(Indice_faturamento[[#This Row],[Período]])</f>
        <v>42025</v>
      </c>
      <c r="C271" s="20">
        <v>113.25</v>
      </c>
      <c r="D271" s="20">
        <v>95.22</v>
      </c>
      <c r="E271" s="20">
        <v>115.3</v>
      </c>
    </row>
    <row r="272" spans="1:5" x14ac:dyDescent="0.25">
      <c r="A272" s="19">
        <v>45778</v>
      </c>
      <c r="B272" s="130" t="str">
        <f>MONTH(Indice_faturamento[[#This Row],[Período]])&amp;YEAR(Indice_faturamento[[#This Row],[Período]])</f>
        <v>52025</v>
      </c>
      <c r="C272" s="20">
        <v>115.96</v>
      </c>
      <c r="D272" s="20">
        <v>111.83</v>
      </c>
      <c r="E272" s="20">
        <v>116.43</v>
      </c>
    </row>
    <row r="273" spans="1:5" x14ac:dyDescent="0.25">
      <c r="A273" s="19">
        <v>45809</v>
      </c>
      <c r="B273" s="130" t="str">
        <f>MONTH(Indice_faturamento[[#This Row],[Período]])&amp;YEAR(Indice_faturamento[[#This Row],[Período]])</f>
        <v>62025</v>
      </c>
      <c r="C273" s="20">
        <v>115.81</v>
      </c>
      <c r="D273" s="20">
        <v>105.76</v>
      </c>
      <c r="E273" s="20">
        <v>116.95</v>
      </c>
    </row>
    <row r="274" spans="1:5" x14ac:dyDescent="0.25">
      <c r="A274" s="19">
        <v>45839</v>
      </c>
      <c r="B274" s="130" t="str">
        <f>MONTH(Indice_faturamento[[#This Row],[Período]])&amp;YEAR(Indice_faturamento[[#This Row],[Período]])</f>
        <v>72025</v>
      </c>
      <c r="C274" s="20">
        <v>124.65</v>
      </c>
      <c r="D274" s="20">
        <v>105.56</v>
      </c>
      <c r="E274" s="20">
        <v>126.81</v>
      </c>
    </row>
    <row r="275" spans="1:5" x14ac:dyDescent="0.25">
      <c r="A275" s="19">
        <v>45870</v>
      </c>
      <c r="B275" s="130" t="str">
        <f>MONTH(Indice_faturamento[[#This Row],[Período]])&amp;YEAR(Indice_faturamento[[#This Row],[Período]])</f>
        <v>82025</v>
      </c>
      <c r="C275" s="20">
        <v>122.13</v>
      </c>
      <c r="D275" s="20">
        <v>119.41</v>
      </c>
      <c r="E275" s="20">
        <v>122.44</v>
      </c>
    </row>
    <row r="276" spans="1:5" x14ac:dyDescent="0.25">
      <c r="A276" s="19">
        <v>45901</v>
      </c>
      <c r="B276" s="130" t="str">
        <f>MONTH(Indice_faturamento[[#This Row],[Período]])&amp;YEAR(Indice_faturamento[[#This Row],[Período]])</f>
        <v>92025</v>
      </c>
      <c r="C276" s="20">
        <v>126.56</v>
      </c>
      <c r="D276" s="20">
        <v>119.48</v>
      </c>
      <c r="E276" s="20">
        <v>127.36</v>
      </c>
    </row>
    <row r="277" spans="1:5" x14ac:dyDescent="0.25">
      <c r="A277" s="19">
        <v>45931</v>
      </c>
      <c r="B277" s="130" t="str">
        <f>MONTH(Indice_faturamento[[#This Row],[Período]])&amp;YEAR(Indice_faturamento[[#This Row],[Período]])</f>
        <v>102025</v>
      </c>
      <c r="C277" s="20">
        <v>128.94999999999999</v>
      </c>
      <c r="D277" s="20">
        <v>121.91</v>
      </c>
      <c r="E277" s="20">
        <v>129.75</v>
      </c>
    </row>
    <row r="278" spans="1:5" customFormat="1" ht="14.4" x14ac:dyDescent="0.3">
      <c r="A278" s="19">
        <v>45962</v>
      </c>
      <c r="B278" s="130" t="str">
        <f>MONTH(Indice_faturamento[[#This Row],[Período]])&amp;YEAR(Indice_faturamento[[#This Row],[Período]])</f>
        <v>112025</v>
      </c>
      <c r="C278" s="20">
        <v>121.55</v>
      </c>
      <c r="D278" s="20">
        <v>111.04</v>
      </c>
      <c r="E278" s="20">
        <v>122.74</v>
      </c>
    </row>
    <row r="279" spans="1:5" x14ac:dyDescent="0.25">
      <c r="A279" s="19">
        <v>45992</v>
      </c>
      <c r="B279" s="130" t="str">
        <f>MONTH(Indice_faturamento[[#This Row],[Período]])&amp;YEAR(Indice_faturamento[[#This Row],[Período]])</f>
        <v>122025</v>
      </c>
      <c r="C279" s="20">
        <v>128.12</v>
      </c>
      <c r="D279" s="20">
        <v>120.3</v>
      </c>
      <c r="E279" s="20">
        <v>129.01</v>
      </c>
    </row>
    <row r="280" spans="1:5" x14ac:dyDescent="0.25">
      <c r="A280" s="19">
        <v>46023</v>
      </c>
      <c r="B280" s="130" t="str">
        <f>MONTH(Indice_faturamento[[#This Row],[Período]])&amp;YEAR(Indice_faturamento[[#This Row],[Período]])</f>
        <v>12026</v>
      </c>
      <c r="C280" s="20">
        <v>98.48</v>
      </c>
      <c r="D280" s="20">
        <v>111.61</v>
      </c>
      <c r="E280" s="20">
        <v>96.99</v>
      </c>
    </row>
    <row r="281" spans="1:5" x14ac:dyDescent="0.25">
      <c r="A281" s="19">
        <v>46054</v>
      </c>
      <c r="B281" s="130" t="str">
        <f>MONTH(Indice_faturamento[[#This Row],[Período]])&amp;YEAR(Indice_faturamento[[#This Row],[Período]])</f>
        <v>22026</v>
      </c>
      <c r="C281" s="20">
        <v>101.15</v>
      </c>
      <c r="D281" s="20">
        <v>100.28</v>
      </c>
      <c r="E281" s="20">
        <v>101.25</v>
      </c>
    </row>
    <row r="282" spans="1:5" ht="14.4" x14ac:dyDescent="0.3">
      <c r="A282"/>
      <c r="B282"/>
      <c r="C282"/>
      <c r="D282"/>
      <c r="E282"/>
    </row>
  </sheetData>
  <pageMargins left="0.511811024" right="0.511811024" top="0.78740157499999996" bottom="0.78740157499999996" header="0.31496062000000002" footer="0.31496062000000002"/>
  <pageSetup paperSize="9" orientation="portrait" horizontalDpi="4294967293" verticalDpi="0" r:id="rId1"/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ilha7"/>
  <dimension ref="A1:E281"/>
  <sheetViews>
    <sheetView showGridLines="0" workbookViewId="0">
      <pane xSplit="1" ySplit="3" topLeftCell="B267" activePane="bottomRight" state="frozen"/>
      <selection pane="topRight" activeCell="B1" sqref="B1"/>
      <selection pane="bottomLeft" activeCell="A4" sqref="A4"/>
      <selection pane="bottomRight" activeCell="E281" sqref="E281"/>
    </sheetView>
  </sheetViews>
  <sheetFormatPr defaultColWidth="14.44140625" defaultRowHeight="13.8" x14ac:dyDescent="0.3"/>
  <cols>
    <col min="1" max="2" width="14.5546875" style="15" customWidth="1"/>
    <col min="3" max="3" width="16.109375" style="15" customWidth="1"/>
    <col min="4" max="4" width="20.88671875" style="15" customWidth="1"/>
    <col min="5" max="5" width="28.109375" style="15" customWidth="1"/>
    <col min="6" max="16384" width="14.44140625" style="15"/>
  </cols>
  <sheetData>
    <row r="1" spans="1:5" x14ac:dyDescent="0.3">
      <c r="C1" s="60" t="s">
        <v>46</v>
      </c>
    </row>
    <row r="2" spans="1:5" x14ac:dyDescent="0.3">
      <c r="C2" s="60" t="s">
        <v>47</v>
      </c>
    </row>
    <row r="3" spans="1:5" s="16" customFormat="1" x14ac:dyDescent="0.3">
      <c r="A3" s="182" t="s">
        <v>30</v>
      </c>
      <c r="B3" s="182" t="s">
        <v>4</v>
      </c>
      <c r="C3" s="182" t="s">
        <v>21</v>
      </c>
      <c r="D3" s="182" t="s">
        <v>22</v>
      </c>
      <c r="E3" s="182" t="s">
        <v>23</v>
      </c>
    </row>
    <row r="4" spans="1:5" x14ac:dyDescent="0.3">
      <c r="A4" s="57">
        <v>37622</v>
      </c>
      <c r="B4" s="69" t="str">
        <f>MONTH(Indice_Emprego[[#This Row],[Período]])&amp;YEAR(Indice_Emprego[[#This Row],[Período]])</f>
        <v>12003</v>
      </c>
      <c r="C4" s="18">
        <v>84.800799999999995</v>
      </c>
      <c r="D4" s="18">
        <v>64.875699999999995</v>
      </c>
      <c r="E4" s="18">
        <v>85.971299999999999</v>
      </c>
    </row>
    <row r="5" spans="1:5" x14ac:dyDescent="0.3">
      <c r="A5" s="58">
        <v>37653</v>
      </c>
      <c r="B5" s="70" t="str">
        <f>MONTH(Indice_Emprego[[#This Row],[Período]])&amp;YEAR(Indice_Emprego[[#This Row],[Período]])</f>
        <v>22003</v>
      </c>
      <c r="C5" s="20">
        <v>85.553100000000001</v>
      </c>
      <c r="D5" s="20">
        <v>64.875699999999995</v>
      </c>
      <c r="E5" s="20">
        <v>86.767700000000005</v>
      </c>
    </row>
    <row r="6" spans="1:5" x14ac:dyDescent="0.3">
      <c r="A6" s="58">
        <v>37681</v>
      </c>
      <c r="B6" s="70" t="str">
        <f>MONTH(Indice_Emprego[[#This Row],[Período]])&amp;YEAR(Indice_Emprego[[#This Row],[Período]])</f>
        <v>32003</v>
      </c>
      <c r="C6" s="20">
        <v>85.944699999999997</v>
      </c>
      <c r="D6" s="20">
        <v>64.999099999999999</v>
      </c>
      <c r="E6" s="20">
        <v>87.174999999999997</v>
      </c>
    </row>
    <row r="7" spans="1:5" x14ac:dyDescent="0.3">
      <c r="A7" s="58">
        <v>37712</v>
      </c>
      <c r="B7" s="70" t="str">
        <f>MONTH(Indice_Emprego[[#This Row],[Período]])&amp;YEAR(Indice_Emprego[[#This Row],[Período]])</f>
        <v>42003</v>
      </c>
      <c r="C7" s="20">
        <v>86.848500000000001</v>
      </c>
      <c r="D7" s="20">
        <v>65.127700000000004</v>
      </c>
      <c r="E7" s="20">
        <v>88.101500000000001</v>
      </c>
    </row>
    <row r="8" spans="1:5" x14ac:dyDescent="0.3">
      <c r="A8" s="58">
        <v>37742</v>
      </c>
      <c r="B8" s="70" t="str">
        <f>MONTH(Indice_Emprego[[#This Row],[Período]])&amp;YEAR(Indice_Emprego[[#This Row],[Período]])</f>
        <v>52003</v>
      </c>
      <c r="C8" s="20">
        <v>88.192899999999995</v>
      </c>
      <c r="D8" s="20">
        <v>65.482699999999994</v>
      </c>
      <c r="E8" s="20">
        <v>89.503</v>
      </c>
    </row>
    <row r="9" spans="1:5" x14ac:dyDescent="0.3">
      <c r="A9" s="58">
        <v>37773</v>
      </c>
      <c r="B9" s="70" t="str">
        <f>MONTH(Indice_Emprego[[#This Row],[Período]])&amp;YEAR(Indice_Emprego[[#This Row],[Período]])</f>
        <v>62003</v>
      </c>
      <c r="C9" s="20">
        <v>87.962199999999996</v>
      </c>
      <c r="D9" s="20">
        <v>65.878799999999998</v>
      </c>
      <c r="E9" s="20">
        <v>89.236099999999993</v>
      </c>
    </row>
    <row r="10" spans="1:5" x14ac:dyDescent="0.3">
      <c r="A10" s="58">
        <v>37803</v>
      </c>
      <c r="B10" s="70" t="str">
        <f>MONTH(Indice_Emprego[[#This Row],[Período]])&amp;YEAR(Indice_Emprego[[#This Row],[Período]])</f>
        <v>72003</v>
      </c>
      <c r="C10" s="20">
        <v>87.114900000000006</v>
      </c>
      <c r="D10" s="20">
        <v>66.367999999999995</v>
      </c>
      <c r="E10" s="20">
        <v>88.311700000000002</v>
      </c>
    </row>
    <row r="11" spans="1:5" x14ac:dyDescent="0.3">
      <c r="A11" s="58">
        <v>37834</v>
      </c>
      <c r="B11" s="70" t="str">
        <f>MONTH(Indice_Emprego[[#This Row],[Período]])&amp;YEAR(Indice_Emprego[[#This Row],[Período]])</f>
        <v>82003</v>
      </c>
      <c r="C11" s="20">
        <v>87.193399999999997</v>
      </c>
      <c r="D11" s="20">
        <v>66.683899999999994</v>
      </c>
      <c r="E11" s="20">
        <v>88.376499999999993</v>
      </c>
    </row>
    <row r="12" spans="1:5" x14ac:dyDescent="0.3">
      <c r="A12" s="58">
        <v>37865</v>
      </c>
      <c r="B12" s="70" t="str">
        <f>MONTH(Indice_Emprego[[#This Row],[Período]])&amp;YEAR(Indice_Emprego[[#This Row],[Período]])</f>
        <v>92003</v>
      </c>
      <c r="C12" s="20">
        <v>87.501099999999994</v>
      </c>
      <c r="D12" s="20">
        <v>67.316199999999995</v>
      </c>
      <c r="E12" s="20">
        <v>88.665499999999994</v>
      </c>
    </row>
    <row r="13" spans="1:5" x14ac:dyDescent="0.3">
      <c r="A13" s="58">
        <v>37895</v>
      </c>
      <c r="B13" s="70" t="str">
        <f>MONTH(Indice_Emprego[[#This Row],[Período]])&amp;YEAR(Indice_Emprego[[#This Row],[Período]])</f>
        <v>102003</v>
      </c>
      <c r="C13" s="20">
        <v>87.170900000000003</v>
      </c>
      <c r="D13" s="20">
        <v>67.230500000000006</v>
      </c>
      <c r="E13" s="20">
        <v>88.321200000000005</v>
      </c>
    </row>
    <row r="14" spans="1:5" x14ac:dyDescent="0.3">
      <c r="A14" s="58">
        <v>37926</v>
      </c>
      <c r="B14" s="70" t="str">
        <f>MONTH(Indice_Emprego[[#This Row],[Período]])&amp;YEAR(Indice_Emprego[[#This Row],[Período]])</f>
        <v>112003</v>
      </c>
      <c r="C14" s="20">
        <v>87.0184</v>
      </c>
      <c r="D14" s="20">
        <v>67.289400000000001</v>
      </c>
      <c r="E14" s="20">
        <v>88.156499999999994</v>
      </c>
    </row>
    <row r="15" spans="1:5" x14ac:dyDescent="0.3">
      <c r="A15" s="58">
        <v>37956</v>
      </c>
      <c r="B15" s="70" t="str">
        <f>MONTH(Indice_Emprego[[#This Row],[Período]])&amp;YEAR(Indice_Emprego[[#This Row],[Período]])</f>
        <v>122003</v>
      </c>
      <c r="C15" s="20">
        <v>86.088899999999995</v>
      </c>
      <c r="D15" s="20">
        <v>67.294799999999995</v>
      </c>
      <c r="E15" s="20">
        <v>87.173000000000002</v>
      </c>
    </row>
    <row r="16" spans="1:5" x14ac:dyDescent="0.3">
      <c r="A16" s="58">
        <v>37987</v>
      </c>
      <c r="B16" s="70" t="str">
        <f>MONTH(Indice_Emprego[[#This Row],[Período]])&amp;YEAR(Indice_Emprego[[#This Row],[Período]])</f>
        <v>12004</v>
      </c>
      <c r="C16" s="20">
        <v>86.120900000000006</v>
      </c>
      <c r="D16" s="20">
        <v>67.628399999999999</v>
      </c>
      <c r="E16" s="20">
        <v>87.187600000000003</v>
      </c>
    </row>
    <row r="17" spans="1:5" x14ac:dyDescent="0.3">
      <c r="A17" s="58">
        <v>38018</v>
      </c>
      <c r="B17" s="70" t="str">
        <f>MONTH(Indice_Emprego[[#This Row],[Período]])&amp;YEAR(Indice_Emprego[[#This Row],[Período]])</f>
        <v>22004</v>
      </c>
      <c r="C17" s="20">
        <v>86.487499999999997</v>
      </c>
      <c r="D17" s="20">
        <v>67.833600000000004</v>
      </c>
      <c r="E17" s="20">
        <v>87.563599999999994</v>
      </c>
    </row>
    <row r="18" spans="1:5" x14ac:dyDescent="0.3">
      <c r="A18" s="58">
        <v>38047</v>
      </c>
      <c r="B18" s="70" t="str">
        <f>MONTH(Indice_Emprego[[#This Row],[Período]])&amp;YEAR(Indice_Emprego[[#This Row],[Período]])</f>
        <v>32004</v>
      </c>
      <c r="C18" s="20">
        <v>86.894999999999996</v>
      </c>
      <c r="D18" s="20">
        <v>68.136399999999995</v>
      </c>
      <c r="E18" s="20">
        <v>87.977000000000004</v>
      </c>
    </row>
    <row r="19" spans="1:5" x14ac:dyDescent="0.3">
      <c r="A19" s="58">
        <v>38078</v>
      </c>
      <c r="B19" s="70" t="str">
        <f>MONTH(Indice_Emprego[[#This Row],[Período]])&amp;YEAR(Indice_Emprego[[#This Row],[Período]])</f>
        <v>42004</v>
      </c>
      <c r="C19" s="20">
        <v>87.536600000000007</v>
      </c>
      <c r="D19" s="20">
        <v>68.362200000000001</v>
      </c>
      <c r="E19" s="20">
        <v>88.642600000000002</v>
      </c>
    </row>
    <row r="20" spans="1:5" x14ac:dyDescent="0.3">
      <c r="A20" s="58">
        <v>38108</v>
      </c>
      <c r="B20" s="70" t="str">
        <f>MONTH(Indice_Emprego[[#This Row],[Período]])&amp;YEAR(Indice_Emprego[[#This Row],[Período]])</f>
        <v>52004</v>
      </c>
      <c r="C20" s="20">
        <v>89.896299999999997</v>
      </c>
      <c r="D20" s="20">
        <v>68.454599999999999</v>
      </c>
      <c r="E20" s="20">
        <v>91.133200000000002</v>
      </c>
    </row>
    <row r="21" spans="1:5" x14ac:dyDescent="0.3">
      <c r="A21" s="58">
        <v>38139</v>
      </c>
      <c r="B21" s="70" t="str">
        <f>MONTH(Indice_Emprego[[#This Row],[Período]])&amp;YEAR(Indice_Emprego[[#This Row],[Período]])</f>
        <v>62004</v>
      </c>
      <c r="C21" s="20">
        <v>91.502700000000004</v>
      </c>
      <c r="D21" s="20">
        <v>69.193600000000004</v>
      </c>
      <c r="E21" s="20">
        <v>92.789599999999993</v>
      </c>
    </row>
    <row r="22" spans="1:5" x14ac:dyDescent="0.3">
      <c r="A22" s="58">
        <v>38169</v>
      </c>
      <c r="B22" s="70" t="str">
        <f>MONTH(Indice_Emprego[[#This Row],[Período]])&amp;YEAR(Indice_Emprego[[#This Row],[Período]])</f>
        <v>72004</v>
      </c>
      <c r="C22" s="20">
        <v>91.925299999999993</v>
      </c>
      <c r="D22" s="20">
        <v>69.609300000000005</v>
      </c>
      <c r="E22" s="20">
        <v>93.212599999999995</v>
      </c>
    </row>
    <row r="23" spans="1:5" x14ac:dyDescent="0.3">
      <c r="A23" s="58">
        <v>38200</v>
      </c>
      <c r="B23" s="70" t="str">
        <f>MONTH(Indice_Emprego[[#This Row],[Período]])&amp;YEAR(Indice_Emprego[[#This Row],[Período]])</f>
        <v>82004</v>
      </c>
      <c r="C23" s="20">
        <v>92.210999999999999</v>
      </c>
      <c r="D23" s="20">
        <v>70.456000000000003</v>
      </c>
      <c r="E23" s="20">
        <v>93.465900000000005</v>
      </c>
    </row>
    <row r="24" spans="1:5" x14ac:dyDescent="0.3">
      <c r="A24" s="58">
        <v>38231</v>
      </c>
      <c r="B24" s="70" t="str">
        <f>MONTH(Indice_Emprego[[#This Row],[Período]])&amp;YEAR(Indice_Emprego[[#This Row],[Período]])</f>
        <v>92004</v>
      </c>
      <c r="C24" s="20">
        <v>93.362099999999998</v>
      </c>
      <c r="D24" s="20">
        <v>71.194999999999993</v>
      </c>
      <c r="E24" s="20">
        <v>94.640799999999999</v>
      </c>
    </row>
    <row r="25" spans="1:5" x14ac:dyDescent="0.3">
      <c r="A25" s="58">
        <v>38261</v>
      </c>
      <c r="B25" s="70" t="str">
        <f>MONTH(Indice_Emprego[[#This Row],[Período]])&amp;YEAR(Indice_Emprego[[#This Row],[Período]])</f>
        <v>102004</v>
      </c>
      <c r="C25" s="20">
        <v>94.011600000000001</v>
      </c>
      <c r="D25" s="20">
        <v>72.144499999999994</v>
      </c>
      <c r="E25" s="20">
        <v>95.272999999999996</v>
      </c>
    </row>
    <row r="26" spans="1:5" x14ac:dyDescent="0.3">
      <c r="A26" s="58">
        <v>38292</v>
      </c>
      <c r="B26" s="70" t="str">
        <f>MONTH(Indice_Emprego[[#This Row],[Período]])&amp;YEAR(Indice_Emprego[[#This Row],[Período]])</f>
        <v>112004</v>
      </c>
      <c r="C26" s="20">
        <v>93.805400000000006</v>
      </c>
      <c r="D26" s="20">
        <v>73.091300000000004</v>
      </c>
      <c r="E26" s="20">
        <v>95.000200000000007</v>
      </c>
    </row>
    <row r="27" spans="1:5" x14ac:dyDescent="0.3">
      <c r="A27" s="58">
        <v>38322</v>
      </c>
      <c r="B27" s="70" t="str">
        <f>MONTH(Indice_Emprego[[#This Row],[Período]])&amp;YEAR(Indice_Emprego[[#This Row],[Período]])</f>
        <v>122004</v>
      </c>
      <c r="C27" s="20">
        <v>92.956599999999995</v>
      </c>
      <c r="D27" s="20">
        <v>73.670100000000005</v>
      </c>
      <c r="E27" s="20">
        <v>94.069199999999995</v>
      </c>
    </row>
    <row r="28" spans="1:5" x14ac:dyDescent="0.3">
      <c r="A28" s="58">
        <v>38353</v>
      </c>
      <c r="B28" s="70" t="str">
        <f>MONTH(Indice_Emprego[[#This Row],[Período]])&amp;YEAR(Indice_Emprego[[#This Row],[Período]])</f>
        <v>12005</v>
      </c>
      <c r="C28" s="20">
        <v>92.869399999999999</v>
      </c>
      <c r="D28" s="20">
        <v>76.141999999999996</v>
      </c>
      <c r="E28" s="20">
        <v>93.834299999999999</v>
      </c>
    </row>
    <row r="29" spans="1:5" x14ac:dyDescent="0.3">
      <c r="A29" s="58">
        <v>38384</v>
      </c>
      <c r="B29" s="70" t="str">
        <f>MONTH(Indice_Emprego[[#This Row],[Período]])&amp;YEAR(Indice_Emprego[[#This Row],[Período]])</f>
        <v>22005</v>
      </c>
      <c r="C29" s="20">
        <v>92.960599999999999</v>
      </c>
      <c r="D29" s="20">
        <v>76.6113</v>
      </c>
      <c r="E29" s="20">
        <v>93.903700000000001</v>
      </c>
    </row>
    <row r="30" spans="1:5" x14ac:dyDescent="0.3">
      <c r="A30" s="58">
        <v>38412</v>
      </c>
      <c r="B30" s="70" t="str">
        <f>MONTH(Indice_Emprego[[#This Row],[Período]])&amp;YEAR(Indice_Emprego[[#This Row],[Período]])</f>
        <v>32005</v>
      </c>
      <c r="C30" s="20">
        <v>93.570899999999995</v>
      </c>
      <c r="D30" s="20">
        <v>77.2684</v>
      </c>
      <c r="E30" s="20">
        <v>94.511300000000006</v>
      </c>
    </row>
    <row r="31" spans="1:5" x14ac:dyDescent="0.3">
      <c r="A31" s="58">
        <v>38443</v>
      </c>
      <c r="B31" s="70" t="str">
        <f>MONTH(Indice_Emprego[[#This Row],[Período]])&amp;YEAR(Indice_Emprego[[#This Row],[Período]])</f>
        <v>42005</v>
      </c>
      <c r="C31" s="20">
        <v>94.8142</v>
      </c>
      <c r="D31" s="20">
        <v>79.802800000000005</v>
      </c>
      <c r="E31" s="20">
        <v>95.680199999999999</v>
      </c>
    </row>
    <row r="32" spans="1:5" x14ac:dyDescent="0.3">
      <c r="A32" s="58">
        <v>38473</v>
      </c>
      <c r="B32" s="70" t="str">
        <f>MONTH(Indice_Emprego[[#This Row],[Período]])&amp;YEAR(Indice_Emprego[[#This Row],[Período]])</f>
        <v>52005</v>
      </c>
      <c r="C32" s="20">
        <v>96.210300000000004</v>
      </c>
      <c r="D32" s="20">
        <v>80.830100000000002</v>
      </c>
      <c r="E32" s="20">
        <v>97.097499999999997</v>
      </c>
    </row>
    <row r="33" spans="1:5" x14ac:dyDescent="0.3">
      <c r="A33" s="58">
        <v>38504</v>
      </c>
      <c r="B33" s="70" t="str">
        <f>MONTH(Indice_Emprego[[#This Row],[Período]])&amp;YEAR(Indice_Emprego[[#This Row],[Período]])</f>
        <v>62005</v>
      </c>
      <c r="C33" s="20">
        <v>96.806700000000006</v>
      </c>
      <c r="D33" s="20">
        <v>82.326800000000006</v>
      </c>
      <c r="E33" s="20">
        <v>97.641999999999996</v>
      </c>
    </row>
    <row r="34" spans="1:5" x14ac:dyDescent="0.3">
      <c r="A34" s="58">
        <v>38534</v>
      </c>
      <c r="B34" s="70" t="str">
        <f>MONTH(Indice_Emprego[[#This Row],[Período]])&amp;YEAR(Indice_Emprego[[#This Row],[Período]])</f>
        <v>72005</v>
      </c>
      <c r="C34" s="20">
        <v>97.370400000000004</v>
      </c>
      <c r="D34" s="20">
        <v>84.350099999999998</v>
      </c>
      <c r="E34" s="20">
        <v>98.121399999999994</v>
      </c>
    </row>
    <row r="35" spans="1:5" x14ac:dyDescent="0.3">
      <c r="A35" s="58">
        <v>38565</v>
      </c>
      <c r="B35" s="70" t="str">
        <f>MONTH(Indice_Emprego[[#This Row],[Período]])&amp;YEAR(Indice_Emprego[[#This Row],[Período]])</f>
        <v>82005</v>
      </c>
      <c r="C35" s="20">
        <v>98.023200000000003</v>
      </c>
      <c r="D35" s="20">
        <v>86.295299999999997</v>
      </c>
      <c r="E35" s="20">
        <v>98.699799999999996</v>
      </c>
    </row>
    <row r="36" spans="1:5" x14ac:dyDescent="0.3">
      <c r="A36" s="58">
        <v>38596</v>
      </c>
      <c r="B36" s="70" t="str">
        <f>MONTH(Indice_Emprego[[#This Row],[Período]])&amp;YEAR(Indice_Emprego[[#This Row],[Período]])</f>
        <v>92005</v>
      </c>
      <c r="C36" s="20">
        <v>98.590500000000006</v>
      </c>
      <c r="D36" s="20">
        <v>86.509100000000004</v>
      </c>
      <c r="E36" s="20">
        <v>99.287400000000005</v>
      </c>
    </row>
    <row r="37" spans="1:5" x14ac:dyDescent="0.3">
      <c r="A37" s="58">
        <v>38626</v>
      </c>
      <c r="B37" s="70" t="str">
        <f>MONTH(Indice_Emprego[[#This Row],[Período]])&amp;YEAR(Indice_Emprego[[#This Row],[Período]])</f>
        <v>102005</v>
      </c>
      <c r="C37" s="20">
        <v>98.907799999999995</v>
      </c>
      <c r="D37" s="20">
        <v>86.712400000000002</v>
      </c>
      <c r="E37" s="20">
        <v>99.6113</v>
      </c>
    </row>
    <row r="38" spans="1:5" x14ac:dyDescent="0.3">
      <c r="A38" s="58">
        <v>38657</v>
      </c>
      <c r="B38" s="70" t="str">
        <f>MONTH(Indice_Emprego[[#This Row],[Período]])&amp;YEAR(Indice_Emprego[[#This Row],[Período]])</f>
        <v>112005</v>
      </c>
      <c r="C38" s="20">
        <v>97.868200000000002</v>
      </c>
      <c r="D38" s="20">
        <v>87.1661</v>
      </c>
      <c r="E38" s="20">
        <v>98.485500000000002</v>
      </c>
    </row>
    <row r="39" spans="1:5" x14ac:dyDescent="0.3">
      <c r="A39" s="58">
        <v>38687</v>
      </c>
      <c r="B39" s="70" t="str">
        <f>MONTH(Indice_Emprego[[#This Row],[Período]])&amp;YEAR(Indice_Emprego[[#This Row],[Período]])</f>
        <v>122005</v>
      </c>
      <c r="C39" s="20">
        <v>97.3172</v>
      </c>
      <c r="D39" s="20">
        <v>88.840100000000007</v>
      </c>
      <c r="E39" s="20">
        <v>97.806200000000004</v>
      </c>
    </row>
    <row r="40" spans="1:5" x14ac:dyDescent="0.3">
      <c r="A40" s="58">
        <v>38718</v>
      </c>
      <c r="B40" s="70" t="str">
        <f>MONTH(Indice_Emprego[[#This Row],[Período]])&amp;YEAR(Indice_Emprego[[#This Row],[Período]])</f>
        <v>12006</v>
      </c>
      <c r="C40" s="20">
        <v>97.308599999999998</v>
      </c>
      <c r="D40" s="20">
        <v>90.522599999999997</v>
      </c>
      <c r="E40" s="20">
        <v>97.700100000000006</v>
      </c>
    </row>
    <row r="41" spans="1:5" x14ac:dyDescent="0.3">
      <c r="A41" s="58">
        <v>38749</v>
      </c>
      <c r="B41" s="70" t="str">
        <f>MONTH(Indice_Emprego[[#This Row],[Período]])&amp;YEAR(Indice_Emprego[[#This Row],[Período]])</f>
        <v>22006</v>
      </c>
      <c r="C41" s="20">
        <v>97.272499999999994</v>
      </c>
      <c r="D41" s="20">
        <v>94.462500000000006</v>
      </c>
      <c r="E41" s="20">
        <v>97.434600000000003</v>
      </c>
    </row>
    <row r="42" spans="1:5" x14ac:dyDescent="0.3">
      <c r="A42" s="58">
        <v>38777</v>
      </c>
      <c r="B42" s="70" t="str">
        <f>MONTH(Indice_Emprego[[#This Row],[Período]])&amp;YEAR(Indice_Emprego[[#This Row],[Período]])</f>
        <v>32006</v>
      </c>
      <c r="C42" s="20">
        <v>97.484800000000007</v>
      </c>
      <c r="D42" s="20">
        <v>97.127300000000005</v>
      </c>
      <c r="E42" s="20">
        <v>97.505399999999995</v>
      </c>
    </row>
    <row r="43" spans="1:5" x14ac:dyDescent="0.3">
      <c r="A43" s="58">
        <v>38808</v>
      </c>
      <c r="B43" s="70" t="str">
        <f>MONTH(Indice_Emprego[[#This Row],[Período]])&amp;YEAR(Indice_Emprego[[#This Row],[Período]])</f>
        <v>42006</v>
      </c>
      <c r="C43" s="20">
        <v>98.936599999999999</v>
      </c>
      <c r="D43" s="20">
        <v>98.017700000000005</v>
      </c>
      <c r="E43" s="20">
        <v>98.989599999999996</v>
      </c>
    </row>
    <row r="44" spans="1:5" x14ac:dyDescent="0.3">
      <c r="A44" s="58">
        <v>38838</v>
      </c>
      <c r="B44" s="70" t="str">
        <f>MONTH(Indice_Emprego[[#This Row],[Período]])&amp;YEAR(Indice_Emprego[[#This Row],[Período]])</f>
        <v>52006</v>
      </c>
      <c r="C44" s="20">
        <v>100.51090000000001</v>
      </c>
      <c r="D44" s="20">
        <v>99.07</v>
      </c>
      <c r="E44" s="20">
        <v>100.5941</v>
      </c>
    </row>
    <row r="45" spans="1:5" x14ac:dyDescent="0.3">
      <c r="A45" s="58">
        <v>38869</v>
      </c>
      <c r="B45" s="70" t="str">
        <f>MONTH(Indice_Emprego[[#This Row],[Período]])&amp;YEAR(Indice_Emprego[[#This Row],[Período]])</f>
        <v>62006</v>
      </c>
      <c r="C45" s="20">
        <v>100.36190000000001</v>
      </c>
      <c r="D45" s="20">
        <v>100.2792</v>
      </c>
      <c r="E45" s="20">
        <v>100.36660000000001</v>
      </c>
    </row>
    <row r="46" spans="1:5" x14ac:dyDescent="0.3">
      <c r="A46" s="58">
        <v>38899</v>
      </c>
      <c r="B46" s="70" t="str">
        <f>MONTH(Indice_Emprego[[#This Row],[Período]])&amp;YEAR(Indice_Emprego[[#This Row],[Período]])</f>
        <v>72006</v>
      </c>
      <c r="C46" s="20">
        <v>100.3912</v>
      </c>
      <c r="D46" s="20">
        <v>101.119</v>
      </c>
      <c r="E46" s="20">
        <v>100.3492</v>
      </c>
    </row>
    <row r="47" spans="1:5" x14ac:dyDescent="0.3">
      <c r="A47" s="58">
        <v>38930</v>
      </c>
      <c r="B47" s="70" t="str">
        <f>MONTH(Indice_Emprego[[#This Row],[Período]])&amp;YEAR(Indice_Emprego[[#This Row],[Período]])</f>
        <v>82006</v>
      </c>
      <c r="C47" s="20">
        <v>101.1044</v>
      </c>
      <c r="D47" s="20">
        <v>102.02970000000001</v>
      </c>
      <c r="E47" s="20">
        <v>101.051</v>
      </c>
    </row>
    <row r="48" spans="1:5" x14ac:dyDescent="0.3">
      <c r="A48" s="58">
        <v>38961</v>
      </c>
      <c r="B48" s="70" t="str">
        <f>MONTH(Indice_Emprego[[#This Row],[Período]])&amp;YEAR(Indice_Emprego[[#This Row],[Período]])</f>
        <v>92006</v>
      </c>
      <c r="C48" s="20">
        <v>101.80500000000001</v>
      </c>
      <c r="D48" s="20">
        <v>103.0466</v>
      </c>
      <c r="E48" s="20">
        <v>101.7333</v>
      </c>
    </row>
    <row r="49" spans="1:5" x14ac:dyDescent="0.3">
      <c r="A49" s="58">
        <v>38991</v>
      </c>
      <c r="B49" s="70" t="str">
        <f>MONTH(Indice_Emprego[[#This Row],[Período]])&amp;YEAR(Indice_Emprego[[#This Row],[Período]])</f>
        <v>102006</v>
      </c>
      <c r="C49" s="20">
        <v>102.04179999999999</v>
      </c>
      <c r="D49" s="20">
        <v>103.8409</v>
      </c>
      <c r="E49" s="20">
        <v>101.938</v>
      </c>
    </row>
    <row r="50" spans="1:5" x14ac:dyDescent="0.3">
      <c r="A50" s="58">
        <v>39022</v>
      </c>
      <c r="B50" s="70" t="str">
        <f>MONTH(Indice_Emprego[[#This Row],[Período]])&amp;YEAR(Indice_Emprego[[#This Row],[Período]])</f>
        <v>112006</v>
      </c>
      <c r="C50" s="20">
        <v>101.953</v>
      </c>
      <c r="D50" s="20">
        <v>104.7161</v>
      </c>
      <c r="E50" s="20">
        <v>101.7936</v>
      </c>
    </row>
    <row r="51" spans="1:5" x14ac:dyDescent="0.3">
      <c r="A51" s="58">
        <v>39052</v>
      </c>
      <c r="B51" s="70" t="str">
        <f>MONTH(Indice_Emprego[[#This Row],[Período]])&amp;YEAR(Indice_Emprego[[#This Row],[Período]])</f>
        <v>122006</v>
      </c>
      <c r="C51" s="20">
        <v>100.7664</v>
      </c>
      <c r="D51" s="20">
        <v>105.7685</v>
      </c>
      <c r="E51" s="20">
        <v>100.47790000000001</v>
      </c>
    </row>
    <row r="52" spans="1:5" x14ac:dyDescent="0.3">
      <c r="A52" s="58">
        <v>39083</v>
      </c>
      <c r="B52" s="70" t="str">
        <f>MONTH(Indice_Emprego[[#This Row],[Período]])&amp;YEAR(Indice_Emprego[[#This Row],[Período]])</f>
        <v>12007</v>
      </c>
      <c r="C52" s="20">
        <v>101.25839999999999</v>
      </c>
      <c r="D52" s="20">
        <v>106.6943</v>
      </c>
      <c r="E52" s="20">
        <v>100.9449</v>
      </c>
    </row>
    <row r="53" spans="1:5" x14ac:dyDescent="0.3">
      <c r="A53" s="58">
        <v>39114</v>
      </c>
      <c r="B53" s="70" t="str">
        <f>MONTH(Indice_Emprego[[#This Row],[Período]])&amp;YEAR(Indice_Emprego[[#This Row],[Período]])</f>
        <v>22007</v>
      </c>
      <c r="C53" s="20">
        <v>102.42449999999999</v>
      </c>
      <c r="D53" s="20">
        <v>107.59480000000001</v>
      </c>
      <c r="E53" s="20">
        <v>102.1263</v>
      </c>
    </row>
    <row r="54" spans="1:5" x14ac:dyDescent="0.3">
      <c r="A54" s="58">
        <v>39142</v>
      </c>
      <c r="B54" s="70" t="str">
        <f>MONTH(Indice_Emprego[[#This Row],[Período]])&amp;YEAR(Indice_Emprego[[#This Row],[Período]])</f>
        <v>32007</v>
      </c>
      <c r="C54" s="20">
        <v>103.55800000000001</v>
      </c>
      <c r="D54" s="20">
        <v>109.0317</v>
      </c>
      <c r="E54" s="20">
        <v>103.2423</v>
      </c>
    </row>
    <row r="55" spans="1:5" x14ac:dyDescent="0.3">
      <c r="A55" s="58">
        <v>39173</v>
      </c>
      <c r="B55" s="70" t="str">
        <f>MONTH(Indice_Emprego[[#This Row],[Período]])&amp;YEAR(Indice_Emprego[[#This Row],[Período]])</f>
        <v>42007</v>
      </c>
      <c r="C55" s="20">
        <v>105.8167</v>
      </c>
      <c r="D55" s="20">
        <v>110.9795</v>
      </c>
      <c r="E55" s="20">
        <v>105.5189</v>
      </c>
    </row>
    <row r="56" spans="1:5" x14ac:dyDescent="0.3">
      <c r="A56" s="58">
        <v>39203</v>
      </c>
      <c r="B56" s="70" t="str">
        <f>MONTH(Indice_Emprego[[#This Row],[Período]])&amp;YEAR(Indice_Emprego[[#This Row],[Período]])</f>
        <v>52007</v>
      </c>
      <c r="C56" s="20">
        <v>107.48009999999999</v>
      </c>
      <c r="D56" s="20">
        <v>112.1836</v>
      </c>
      <c r="E56" s="20">
        <v>107.2088</v>
      </c>
    </row>
    <row r="57" spans="1:5" x14ac:dyDescent="0.3">
      <c r="A57" s="58">
        <v>39234</v>
      </c>
      <c r="B57" s="70" t="str">
        <f>MONTH(Indice_Emprego[[#This Row],[Período]])&amp;YEAR(Indice_Emprego[[#This Row],[Período]])</f>
        <v>62007</v>
      </c>
      <c r="C57" s="20">
        <v>109.30670000000001</v>
      </c>
      <c r="D57" s="20">
        <v>108.804</v>
      </c>
      <c r="E57" s="20">
        <v>109.3357</v>
      </c>
    </row>
    <row r="58" spans="1:5" x14ac:dyDescent="0.3">
      <c r="A58" s="58">
        <v>39264</v>
      </c>
      <c r="B58" s="70" t="str">
        <f>MONTH(Indice_Emprego[[#This Row],[Período]])&amp;YEAR(Indice_Emprego[[#This Row],[Período]])</f>
        <v>72007</v>
      </c>
      <c r="C58" s="20">
        <v>109.4062</v>
      </c>
      <c r="D58" s="20">
        <v>110.85809999999999</v>
      </c>
      <c r="E58" s="20">
        <v>109.3224</v>
      </c>
    </row>
    <row r="59" spans="1:5" x14ac:dyDescent="0.3">
      <c r="A59" s="58">
        <v>39295</v>
      </c>
      <c r="B59" s="70" t="str">
        <f>MONTH(Indice_Emprego[[#This Row],[Período]])&amp;YEAR(Indice_Emprego[[#This Row],[Período]])</f>
        <v>82007</v>
      </c>
      <c r="C59" s="20">
        <v>110.053</v>
      </c>
      <c r="D59" s="20">
        <v>109.4465</v>
      </c>
      <c r="E59" s="20">
        <v>110.08799999999999</v>
      </c>
    </row>
    <row r="60" spans="1:5" x14ac:dyDescent="0.3">
      <c r="A60" s="58">
        <v>39326</v>
      </c>
      <c r="B60" s="70" t="str">
        <f>MONTH(Indice_Emprego[[#This Row],[Período]])&amp;YEAR(Indice_Emprego[[#This Row],[Período]])</f>
        <v>92007</v>
      </c>
      <c r="C60" s="20">
        <v>110.4366</v>
      </c>
      <c r="D60" s="20">
        <v>111.8142</v>
      </c>
      <c r="E60" s="20">
        <v>110.3571</v>
      </c>
    </row>
    <row r="61" spans="1:5" x14ac:dyDescent="0.3">
      <c r="A61" s="58">
        <v>39356</v>
      </c>
      <c r="B61" s="70" t="str">
        <f>MONTH(Indice_Emprego[[#This Row],[Período]])&amp;YEAR(Indice_Emprego[[#This Row],[Período]])</f>
        <v>102007</v>
      </c>
      <c r="C61" s="20">
        <v>110.49509999999999</v>
      </c>
      <c r="D61" s="20">
        <v>112.4618</v>
      </c>
      <c r="E61" s="20">
        <v>110.3817</v>
      </c>
    </row>
    <row r="62" spans="1:5" x14ac:dyDescent="0.3">
      <c r="A62" s="58">
        <v>39387</v>
      </c>
      <c r="B62" s="70" t="str">
        <f>MONTH(Indice_Emprego[[#This Row],[Período]])&amp;YEAR(Indice_Emprego[[#This Row],[Período]])</f>
        <v>112007</v>
      </c>
      <c r="C62" s="20">
        <v>110.66070000000001</v>
      </c>
      <c r="D62" s="20">
        <v>113.0183</v>
      </c>
      <c r="E62" s="20">
        <v>110.5247</v>
      </c>
    </row>
    <row r="63" spans="1:5" x14ac:dyDescent="0.3">
      <c r="A63" s="58">
        <v>39417</v>
      </c>
      <c r="B63" s="70" t="str">
        <f>MONTH(Indice_Emprego[[#This Row],[Período]])&amp;YEAR(Indice_Emprego[[#This Row],[Período]])</f>
        <v>122007</v>
      </c>
      <c r="C63" s="20">
        <v>109.13549999999999</v>
      </c>
      <c r="D63" s="20">
        <v>112.2089</v>
      </c>
      <c r="E63" s="20">
        <v>108.95820000000001</v>
      </c>
    </row>
    <row r="64" spans="1:5" x14ac:dyDescent="0.3">
      <c r="A64" s="58">
        <v>39448</v>
      </c>
      <c r="B64" s="70" t="str">
        <f>MONTH(Indice_Emprego[[#This Row],[Período]])&amp;YEAR(Indice_Emprego[[#This Row],[Período]])</f>
        <v>12008</v>
      </c>
      <c r="C64" s="20">
        <v>109.12649999999999</v>
      </c>
      <c r="D64" s="20">
        <v>113.467</v>
      </c>
      <c r="E64" s="20">
        <v>108.87609999999999</v>
      </c>
    </row>
    <row r="65" spans="1:5" x14ac:dyDescent="0.3">
      <c r="A65" s="58">
        <v>39479</v>
      </c>
      <c r="B65" s="70" t="str">
        <f>MONTH(Indice_Emprego[[#This Row],[Período]])&amp;YEAR(Indice_Emprego[[#This Row],[Período]])</f>
        <v>22008</v>
      </c>
      <c r="C65" s="20">
        <v>109.9247</v>
      </c>
      <c r="D65" s="20">
        <v>114.2482</v>
      </c>
      <c r="E65" s="20">
        <v>109.67529999999999</v>
      </c>
    </row>
    <row r="66" spans="1:5" x14ac:dyDescent="0.3">
      <c r="A66" s="58">
        <v>39508</v>
      </c>
      <c r="B66" s="70" t="str">
        <f>MONTH(Indice_Emprego[[#This Row],[Período]])&amp;YEAR(Indice_Emprego[[#This Row],[Período]])</f>
        <v>32008</v>
      </c>
      <c r="C66" s="20">
        <v>110.8181</v>
      </c>
      <c r="D66" s="20">
        <v>116.1708</v>
      </c>
      <c r="E66" s="20">
        <v>110.5093</v>
      </c>
    </row>
    <row r="67" spans="1:5" x14ac:dyDescent="0.3">
      <c r="A67" s="58">
        <v>39539</v>
      </c>
      <c r="B67" s="70" t="str">
        <f>MONTH(Indice_Emprego[[#This Row],[Período]])&amp;YEAR(Indice_Emprego[[#This Row],[Período]])</f>
        <v>42008</v>
      </c>
      <c r="C67" s="20">
        <v>112.27070000000001</v>
      </c>
      <c r="D67" s="20">
        <v>118.0377</v>
      </c>
      <c r="E67" s="20">
        <v>111.938</v>
      </c>
    </row>
    <row r="68" spans="1:5" x14ac:dyDescent="0.3">
      <c r="A68" s="58">
        <v>39569</v>
      </c>
      <c r="B68" s="70" t="str">
        <f>MONTH(Indice_Emprego[[#This Row],[Período]])&amp;YEAR(Indice_Emprego[[#This Row],[Período]])</f>
        <v>52008</v>
      </c>
      <c r="C68" s="20">
        <v>113.5767</v>
      </c>
      <c r="D68" s="20">
        <v>120.1683</v>
      </c>
      <c r="E68" s="20">
        <v>113.1964</v>
      </c>
    </row>
    <row r="69" spans="1:5" x14ac:dyDescent="0.3">
      <c r="A69" s="58">
        <v>39600</v>
      </c>
      <c r="B69" s="70" t="str">
        <f>MONTH(Indice_Emprego[[#This Row],[Período]])&amp;YEAR(Indice_Emprego[[#This Row],[Período]])</f>
        <v>62008</v>
      </c>
      <c r="C69" s="20">
        <v>114.75449999999999</v>
      </c>
      <c r="D69" s="20">
        <v>122.1772</v>
      </c>
      <c r="E69" s="20">
        <v>114.32640000000001</v>
      </c>
    </row>
    <row r="70" spans="1:5" x14ac:dyDescent="0.3">
      <c r="A70" s="58">
        <v>39630</v>
      </c>
      <c r="B70" s="70" t="str">
        <f>MONTH(Indice_Emprego[[#This Row],[Período]])&amp;YEAR(Indice_Emprego[[#This Row],[Período]])</f>
        <v>72008</v>
      </c>
      <c r="C70" s="20">
        <v>114.8199</v>
      </c>
      <c r="D70" s="20">
        <v>123.4708</v>
      </c>
      <c r="E70" s="20">
        <v>114.32089999999999</v>
      </c>
    </row>
    <row r="71" spans="1:5" x14ac:dyDescent="0.3">
      <c r="A71" s="58">
        <v>39661</v>
      </c>
      <c r="B71" s="70" t="str">
        <f>MONTH(Indice_Emprego[[#This Row],[Período]])&amp;YEAR(Indice_Emprego[[#This Row],[Período]])</f>
        <v>82008</v>
      </c>
      <c r="C71" s="20">
        <v>115.60680000000001</v>
      </c>
      <c r="D71" s="20">
        <v>124.9319</v>
      </c>
      <c r="E71" s="20">
        <v>115.0689</v>
      </c>
    </row>
    <row r="72" spans="1:5" x14ac:dyDescent="0.3">
      <c r="A72" s="58">
        <v>39692</v>
      </c>
      <c r="B72" s="70" t="str">
        <f>MONTH(Indice_Emprego[[#This Row],[Período]])&amp;YEAR(Indice_Emprego[[#This Row],[Período]])</f>
        <v>92008</v>
      </c>
      <c r="C72" s="20">
        <v>117.8674</v>
      </c>
      <c r="D72" s="20">
        <v>125.3484</v>
      </c>
      <c r="E72" s="20">
        <v>117.4359</v>
      </c>
    </row>
    <row r="73" spans="1:5" x14ac:dyDescent="0.3">
      <c r="A73" s="58">
        <v>39722</v>
      </c>
      <c r="B73" s="70" t="str">
        <f>MONTH(Indice_Emprego[[#This Row],[Período]])&amp;YEAR(Indice_Emprego[[#This Row],[Período]])</f>
        <v>102008</v>
      </c>
      <c r="C73" s="20">
        <v>117.81619999999999</v>
      </c>
      <c r="D73" s="20">
        <v>125.8318</v>
      </c>
      <c r="E73" s="20">
        <v>117.35380000000001</v>
      </c>
    </row>
    <row r="74" spans="1:5" x14ac:dyDescent="0.3">
      <c r="A74" s="58">
        <v>39753</v>
      </c>
      <c r="B74" s="70" t="str">
        <f>MONTH(Indice_Emprego[[#This Row],[Período]])&amp;YEAR(Indice_Emprego[[#This Row],[Período]])</f>
        <v>112008</v>
      </c>
      <c r="C74" s="20">
        <v>116.34690000000001</v>
      </c>
      <c r="D74" s="20">
        <v>127.4106</v>
      </c>
      <c r="E74" s="20">
        <v>115.70869999999999</v>
      </c>
    </row>
    <row r="75" spans="1:5" x14ac:dyDescent="0.3">
      <c r="A75" s="58">
        <v>39783</v>
      </c>
      <c r="B75" s="70" t="str">
        <f>MONTH(Indice_Emprego[[#This Row],[Período]])&amp;YEAR(Indice_Emprego[[#This Row],[Período]])</f>
        <v>122008</v>
      </c>
      <c r="C75" s="20">
        <v>112.4053</v>
      </c>
      <c r="D75" s="20">
        <v>125.0964</v>
      </c>
      <c r="E75" s="20">
        <v>111.67319999999999</v>
      </c>
    </row>
    <row r="76" spans="1:5" x14ac:dyDescent="0.3">
      <c r="A76" s="58">
        <v>39814</v>
      </c>
      <c r="B76" s="70" t="str">
        <f>MONTH(Indice_Emprego[[#This Row],[Período]])&amp;YEAR(Indice_Emprego[[#This Row],[Período]])</f>
        <v>12009</v>
      </c>
      <c r="C76" s="20">
        <v>109.28489999999999</v>
      </c>
      <c r="D76" s="20">
        <v>124.1296</v>
      </c>
      <c r="E76" s="20">
        <v>108.4286</v>
      </c>
    </row>
    <row r="77" spans="1:5" x14ac:dyDescent="0.3">
      <c r="A77" s="58">
        <v>39845</v>
      </c>
      <c r="B77" s="70" t="str">
        <f>MONTH(Indice_Emprego[[#This Row],[Período]])&amp;YEAR(Indice_Emprego[[#This Row],[Período]])</f>
        <v>22009</v>
      </c>
      <c r="C77" s="20">
        <v>107.8199</v>
      </c>
      <c r="D77" s="20">
        <v>122.50449999999999</v>
      </c>
      <c r="E77" s="20">
        <v>106.97280000000001</v>
      </c>
    </row>
    <row r="78" spans="1:5" x14ac:dyDescent="0.3">
      <c r="A78" s="58">
        <v>39873</v>
      </c>
      <c r="B78" s="70" t="str">
        <f>MONTH(Indice_Emprego[[#This Row],[Período]])&amp;YEAR(Indice_Emprego[[#This Row],[Período]])</f>
        <v>32009</v>
      </c>
      <c r="C78" s="20">
        <v>108.00239999999999</v>
      </c>
      <c r="D78" s="20">
        <v>122.7616</v>
      </c>
      <c r="E78" s="20">
        <v>107.151</v>
      </c>
    </row>
    <row r="79" spans="1:5" x14ac:dyDescent="0.3">
      <c r="A79" s="58">
        <v>39904</v>
      </c>
      <c r="B79" s="70" t="str">
        <f>MONTH(Indice_Emprego[[#This Row],[Período]])&amp;YEAR(Indice_Emprego[[#This Row],[Período]])</f>
        <v>42009</v>
      </c>
      <c r="C79" s="20">
        <v>108.8459</v>
      </c>
      <c r="D79" s="20">
        <v>122.19589999999999</v>
      </c>
      <c r="E79" s="20">
        <v>108.0758</v>
      </c>
    </row>
    <row r="80" spans="1:5" x14ac:dyDescent="0.3">
      <c r="A80" s="58">
        <v>39934</v>
      </c>
      <c r="B80" s="70" t="str">
        <f>MONTH(Indice_Emprego[[#This Row],[Período]])&amp;YEAR(Indice_Emprego[[#This Row],[Período]])</f>
        <v>52009</v>
      </c>
      <c r="C80" s="20">
        <v>109.7016</v>
      </c>
      <c r="D80" s="20">
        <v>120.97199999999999</v>
      </c>
      <c r="E80" s="20">
        <v>109.0515</v>
      </c>
    </row>
    <row r="81" spans="1:5" x14ac:dyDescent="0.3">
      <c r="A81" s="58">
        <v>39965</v>
      </c>
      <c r="B81" s="70" t="str">
        <f>MONTH(Indice_Emprego[[#This Row],[Período]])&amp;YEAR(Indice_Emprego[[#This Row],[Período]])</f>
        <v>62009</v>
      </c>
      <c r="C81" s="20">
        <v>109.9134</v>
      </c>
      <c r="D81" s="20">
        <v>120.4011</v>
      </c>
      <c r="E81" s="20">
        <v>109.30840000000001</v>
      </c>
    </row>
    <row r="82" spans="1:5" x14ac:dyDescent="0.3">
      <c r="A82" s="58">
        <v>39995</v>
      </c>
      <c r="B82" s="70" t="str">
        <f>MONTH(Indice_Emprego[[#This Row],[Período]])&amp;YEAR(Indice_Emprego[[#This Row],[Período]])</f>
        <v>72009</v>
      </c>
      <c r="C82" s="20">
        <v>110.2839</v>
      </c>
      <c r="D82" s="20">
        <v>119.4909</v>
      </c>
      <c r="E82" s="20">
        <v>109.75279999999999</v>
      </c>
    </row>
    <row r="83" spans="1:5" x14ac:dyDescent="0.3">
      <c r="A83" s="58">
        <v>40026</v>
      </c>
      <c r="B83" s="70" t="str">
        <f>MONTH(Indice_Emprego[[#This Row],[Período]])&amp;YEAR(Indice_Emprego[[#This Row],[Período]])</f>
        <v>82009</v>
      </c>
      <c r="C83" s="20">
        <v>111.3245</v>
      </c>
      <c r="D83" s="20">
        <v>119.02290000000001</v>
      </c>
      <c r="E83" s="20">
        <v>110.88039999999999</v>
      </c>
    </row>
    <row r="84" spans="1:5" x14ac:dyDescent="0.3">
      <c r="A84" s="58">
        <v>40057</v>
      </c>
      <c r="B84" s="70" t="str">
        <f>MONTH(Indice_Emprego[[#This Row],[Período]])&amp;YEAR(Indice_Emprego[[#This Row],[Período]])</f>
        <v>92009</v>
      </c>
      <c r="C84" s="20">
        <v>113.2623</v>
      </c>
      <c r="D84" s="20">
        <v>119.9074</v>
      </c>
      <c r="E84" s="20">
        <v>112.879</v>
      </c>
    </row>
    <row r="85" spans="1:5" x14ac:dyDescent="0.3">
      <c r="A85" s="58">
        <v>40087</v>
      </c>
      <c r="B85" s="70" t="str">
        <f>MONTH(Indice_Emprego[[#This Row],[Período]])&amp;YEAR(Indice_Emprego[[#This Row],[Período]])</f>
        <v>102009</v>
      </c>
      <c r="C85" s="20">
        <v>114.679</v>
      </c>
      <c r="D85" s="20">
        <v>120.61709999999999</v>
      </c>
      <c r="E85" s="20">
        <v>114.3365</v>
      </c>
    </row>
    <row r="86" spans="1:5" x14ac:dyDescent="0.3">
      <c r="A86" s="58">
        <v>40118</v>
      </c>
      <c r="B86" s="70" t="str">
        <f>MONTH(Indice_Emprego[[#This Row],[Período]])&amp;YEAR(Indice_Emprego[[#This Row],[Período]])</f>
        <v>112009</v>
      </c>
      <c r="C86" s="20">
        <v>115.0395</v>
      </c>
      <c r="D86" s="20">
        <v>121.2137</v>
      </c>
      <c r="E86" s="20">
        <v>114.6833</v>
      </c>
    </row>
    <row r="87" spans="1:5" x14ac:dyDescent="0.3">
      <c r="A87" s="58">
        <v>40148</v>
      </c>
      <c r="B87" s="70" t="str">
        <f>MONTH(Indice_Emprego[[#This Row],[Período]])&amp;YEAR(Indice_Emprego[[#This Row],[Período]])</f>
        <v>122009</v>
      </c>
      <c r="C87" s="20">
        <v>115.3614</v>
      </c>
      <c r="D87" s="20">
        <v>121.4091</v>
      </c>
      <c r="E87" s="20">
        <v>115.01260000000001</v>
      </c>
    </row>
    <row r="88" spans="1:5" x14ac:dyDescent="0.3">
      <c r="A88" s="58">
        <v>40179</v>
      </c>
      <c r="B88" s="70" t="str">
        <f>MONTH(Indice_Emprego[[#This Row],[Período]])&amp;YEAR(Indice_Emprego[[#This Row],[Período]])</f>
        <v>12010</v>
      </c>
      <c r="C88" s="20">
        <v>116.602</v>
      </c>
      <c r="D88" s="20">
        <v>122.77460000000001</v>
      </c>
      <c r="E88" s="20">
        <v>116.246</v>
      </c>
    </row>
    <row r="89" spans="1:5" x14ac:dyDescent="0.3">
      <c r="A89" s="58">
        <v>40210</v>
      </c>
      <c r="B89" s="70" t="str">
        <f>MONTH(Indice_Emprego[[#This Row],[Período]])&amp;YEAR(Indice_Emprego[[#This Row],[Período]])</f>
        <v>22010</v>
      </c>
      <c r="C89" s="20">
        <v>118.2931</v>
      </c>
      <c r="D89" s="20">
        <v>124.43389999999999</v>
      </c>
      <c r="E89" s="20">
        <v>117.9388</v>
      </c>
    </row>
    <row r="90" spans="1:5" x14ac:dyDescent="0.3">
      <c r="A90" s="58">
        <v>40238</v>
      </c>
      <c r="B90" s="70" t="str">
        <f>MONTH(Indice_Emprego[[#This Row],[Período]])&amp;YEAR(Indice_Emprego[[#This Row],[Período]])</f>
        <v>32010</v>
      </c>
      <c r="C90" s="20">
        <v>121.8912</v>
      </c>
      <c r="D90" s="20">
        <v>130.3186</v>
      </c>
      <c r="E90" s="20">
        <v>121.4051</v>
      </c>
    </row>
    <row r="91" spans="1:5" x14ac:dyDescent="0.3">
      <c r="A91" s="58">
        <v>40269</v>
      </c>
      <c r="B91" s="70" t="str">
        <f>MONTH(Indice_Emprego[[#This Row],[Período]])&amp;YEAR(Indice_Emprego[[#This Row],[Período]])</f>
        <v>42010</v>
      </c>
      <c r="C91" s="20">
        <v>122.8364</v>
      </c>
      <c r="D91" s="20">
        <v>131.81290000000001</v>
      </c>
      <c r="E91" s="20">
        <v>122.3186</v>
      </c>
    </row>
    <row r="92" spans="1:5" x14ac:dyDescent="0.3">
      <c r="A92" s="58">
        <v>40299</v>
      </c>
      <c r="B92" s="70" t="str">
        <f>MONTH(Indice_Emprego[[#This Row],[Período]])&amp;YEAR(Indice_Emprego[[#This Row],[Período]])</f>
        <v>52010</v>
      </c>
      <c r="C92" s="20">
        <v>123.6112</v>
      </c>
      <c r="D92" s="20">
        <v>133.47219999999999</v>
      </c>
      <c r="E92" s="20">
        <v>123.0423</v>
      </c>
    </row>
    <row r="93" spans="1:5" x14ac:dyDescent="0.3">
      <c r="A93" s="58">
        <v>40330</v>
      </c>
      <c r="B93" s="70" t="str">
        <f>MONTH(Indice_Emprego[[#This Row],[Período]])&amp;YEAR(Indice_Emprego[[#This Row],[Período]])</f>
        <v>62010</v>
      </c>
      <c r="C93" s="20">
        <v>123.17019999999999</v>
      </c>
      <c r="D93" s="20">
        <v>134.62129999999999</v>
      </c>
      <c r="E93" s="20">
        <v>122.5097</v>
      </c>
    </row>
    <row r="94" spans="1:5" x14ac:dyDescent="0.3">
      <c r="A94" s="58">
        <v>40360</v>
      </c>
      <c r="B94" s="70" t="str">
        <f>MONTH(Indice_Emprego[[#This Row],[Período]])&amp;YEAR(Indice_Emprego[[#This Row],[Período]])</f>
        <v>72010</v>
      </c>
      <c r="C94" s="20">
        <v>124.0489</v>
      </c>
      <c r="D94" s="20">
        <v>136.71340000000001</v>
      </c>
      <c r="E94" s="20">
        <v>123.31829999999999</v>
      </c>
    </row>
    <row r="95" spans="1:5" x14ac:dyDescent="0.3">
      <c r="A95" s="58">
        <v>40391</v>
      </c>
      <c r="B95" s="70" t="str">
        <f>MONTH(Indice_Emprego[[#This Row],[Período]])&amp;YEAR(Indice_Emprego[[#This Row],[Período]])</f>
        <v>82010</v>
      </c>
      <c r="C95" s="20">
        <v>124.9813</v>
      </c>
      <c r="D95" s="20">
        <v>137.1566</v>
      </c>
      <c r="E95" s="20">
        <v>124.279</v>
      </c>
    </row>
    <row r="96" spans="1:5" x14ac:dyDescent="0.3">
      <c r="A96" s="58">
        <v>40422</v>
      </c>
      <c r="B96" s="70" t="str">
        <f>MONTH(Indice_Emprego[[#This Row],[Período]])&amp;YEAR(Indice_Emprego[[#This Row],[Período]])</f>
        <v>92010</v>
      </c>
      <c r="C96" s="20">
        <v>124.9665</v>
      </c>
      <c r="D96" s="20">
        <v>137.81610000000001</v>
      </c>
      <c r="E96" s="20">
        <v>124.2252</v>
      </c>
    </row>
    <row r="97" spans="1:5" x14ac:dyDescent="0.3">
      <c r="A97" s="58">
        <v>40452</v>
      </c>
      <c r="B97" s="70" t="str">
        <f>MONTH(Indice_Emprego[[#This Row],[Período]])&amp;YEAR(Indice_Emprego[[#This Row],[Período]])</f>
        <v>102010</v>
      </c>
      <c r="C97" s="20">
        <v>123.8707</v>
      </c>
      <c r="D97" s="20">
        <v>138.51179999999999</v>
      </c>
      <c r="E97" s="20">
        <v>123.0261</v>
      </c>
    </row>
    <row r="98" spans="1:5" x14ac:dyDescent="0.3">
      <c r="A98" s="58">
        <v>40483</v>
      </c>
      <c r="B98" s="70" t="str">
        <f>MONTH(Indice_Emprego[[#This Row],[Período]])&amp;YEAR(Indice_Emprego[[#This Row],[Período]])</f>
        <v>112010</v>
      </c>
      <c r="C98" s="20">
        <v>123.6932</v>
      </c>
      <c r="D98" s="20">
        <v>139.80000000000001</v>
      </c>
      <c r="E98" s="20">
        <v>122.7641</v>
      </c>
    </row>
    <row r="99" spans="1:5" x14ac:dyDescent="0.3">
      <c r="A99" s="58">
        <v>40513</v>
      </c>
      <c r="B99" s="70" t="str">
        <f>MONTH(Indice_Emprego[[#This Row],[Período]])&amp;YEAR(Indice_Emprego[[#This Row],[Período]])</f>
        <v>122010</v>
      </c>
      <c r="C99" s="20">
        <v>122.3215</v>
      </c>
      <c r="D99" s="20">
        <v>142.155</v>
      </c>
      <c r="E99" s="20">
        <v>121.17740000000001</v>
      </c>
    </row>
    <row r="100" spans="1:5" x14ac:dyDescent="0.3">
      <c r="A100" s="58">
        <v>40544</v>
      </c>
      <c r="B100" s="70" t="str">
        <f>MONTH(Indice_Emprego[[#This Row],[Período]])&amp;YEAR(Indice_Emprego[[#This Row],[Período]])</f>
        <v>12011</v>
      </c>
      <c r="C100" s="20">
        <v>121.8626</v>
      </c>
      <c r="D100" s="20">
        <v>142.1498</v>
      </c>
      <c r="E100" s="20">
        <v>120.69240000000001</v>
      </c>
    </row>
    <row r="101" spans="1:5" x14ac:dyDescent="0.3">
      <c r="A101" s="58">
        <v>40575</v>
      </c>
      <c r="B101" s="70" t="str">
        <f>MONTH(Indice_Emprego[[#This Row],[Período]])&amp;YEAR(Indice_Emprego[[#This Row],[Período]])</f>
        <v>22011</v>
      </c>
      <c r="C101" s="20">
        <v>121.4911</v>
      </c>
      <c r="D101" s="20">
        <v>142.88669999999999</v>
      </c>
      <c r="E101" s="20">
        <v>120.2569</v>
      </c>
    </row>
    <row r="102" spans="1:5" x14ac:dyDescent="0.3">
      <c r="A102" s="58">
        <v>40603</v>
      </c>
      <c r="B102" s="70" t="str">
        <f>MONTH(Indice_Emprego[[#This Row],[Período]])&amp;YEAR(Indice_Emprego[[#This Row],[Período]])</f>
        <v>32011</v>
      </c>
      <c r="C102" s="20">
        <v>121.95</v>
      </c>
      <c r="D102" s="20">
        <v>144.8912</v>
      </c>
      <c r="E102" s="20">
        <v>120.6266</v>
      </c>
    </row>
    <row r="103" spans="1:5" x14ac:dyDescent="0.3">
      <c r="A103" s="58">
        <v>40634</v>
      </c>
      <c r="B103" s="70" t="str">
        <f>MONTH(Indice_Emprego[[#This Row],[Período]])&amp;YEAR(Indice_Emprego[[#This Row],[Período]])</f>
        <v>42011</v>
      </c>
      <c r="C103" s="20">
        <v>123.0536</v>
      </c>
      <c r="D103" s="20">
        <v>145.48099999999999</v>
      </c>
      <c r="E103" s="20">
        <v>121.7599</v>
      </c>
    </row>
    <row r="104" spans="1:5" x14ac:dyDescent="0.3">
      <c r="A104" s="58">
        <v>40664</v>
      </c>
      <c r="B104" s="70" t="str">
        <f>MONTH(Indice_Emprego[[#This Row],[Período]])&amp;YEAR(Indice_Emprego[[#This Row],[Período]])</f>
        <v>52011</v>
      </c>
      <c r="C104" s="20">
        <v>124.8694</v>
      </c>
      <c r="D104" s="20">
        <v>145.49109999999999</v>
      </c>
      <c r="E104" s="20">
        <v>123.6799</v>
      </c>
    </row>
    <row r="105" spans="1:5" x14ac:dyDescent="0.3">
      <c r="A105" s="58">
        <v>40695</v>
      </c>
      <c r="B105" s="70" t="str">
        <f>MONTH(Indice_Emprego[[#This Row],[Período]])&amp;YEAR(Indice_Emprego[[#This Row],[Período]])</f>
        <v>62011</v>
      </c>
      <c r="C105" s="20">
        <v>125.1276</v>
      </c>
      <c r="D105" s="20">
        <v>146.3229</v>
      </c>
      <c r="E105" s="20">
        <v>123.905</v>
      </c>
    </row>
    <row r="106" spans="1:5" x14ac:dyDescent="0.3">
      <c r="A106" s="58">
        <v>40725</v>
      </c>
      <c r="B106" s="70" t="str">
        <f>MONTH(Indice_Emprego[[#This Row],[Período]])&amp;YEAR(Indice_Emprego[[#This Row],[Período]])</f>
        <v>72011</v>
      </c>
      <c r="C106" s="20">
        <v>125.0462</v>
      </c>
      <c r="D106" s="20">
        <v>146.43889999999999</v>
      </c>
      <c r="E106" s="20">
        <v>123.8122</v>
      </c>
    </row>
    <row r="107" spans="1:5" x14ac:dyDescent="0.3">
      <c r="A107" s="58">
        <v>40756</v>
      </c>
      <c r="B107" s="70" t="str">
        <f>MONTH(Indice_Emprego[[#This Row],[Período]])&amp;YEAR(Indice_Emprego[[#This Row],[Período]])</f>
        <v>82011</v>
      </c>
      <c r="C107" s="20">
        <v>125.518</v>
      </c>
      <c r="D107" s="20">
        <v>146.80690000000001</v>
      </c>
      <c r="E107" s="20">
        <v>124.29</v>
      </c>
    </row>
    <row r="108" spans="1:5" x14ac:dyDescent="0.3">
      <c r="A108" s="58">
        <v>40787</v>
      </c>
      <c r="B108" s="70" t="str">
        <f>MONTH(Indice_Emprego[[#This Row],[Período]])&amp;YEAR(Indice_Emprego[[#This Row],[Período]])</f>
        <v>92011</v>
      </c>
      <c r="C108" s="20">
        <v>125.2182</v>
      </c>
      <c r="D108" s="20">
        <v>146.84719999999999</v>
      </c>
      <c r="E108" s="20">
        <v>123.9705</v>
      </c>
    </row>
    <row r="109" spans="1:5" x14ac:dyDescent="0.3">
      <c r="A109" s="58">
        <v>40817</v>
      </c>
      <c r="B109" s="70" t="str">
        <f>MONTH(Indice_Emprego[[#This Row],[Período]])&amp;YEAR(Indice_Emprego[[#This Row],[Período]])</f>
        <v>102011</v>
      </c>
      <c r="C109" s="20">
        <v>124.55759999999999</v>
      </c>
      <c r="D109" s="20">
        <v>147.20009999999999</v>
      </c>
      <c r="E109" s="20">
        <v>123.25149999999999</v>
      </c>
    </row>
    <row r="110" spans="1:5" x14ac:dyDescent="0.3">
      <c r="A110" s="58">
        <v>40848</v>
      </c>
      <c r="B110" s="70" t="str">
        <f>MONTH(Indice_Emprego[[#This Row],[Período]])&amp;YEAR(Indice_Emprego[[#This Row],[Período]])</f>
        <v>112011</v>
      </c>
      <c r="C110" s="20">
        <v>123.2803</v>
      </c>
      <c r="D110" s="20">
        <v>148.4554</v>
      </c>
      <c r="E110" s="20">
        <v>121.828</v>
      </c>
    </row>
    <row r="111" spans="1:5" x14ac:dyDescent="0.3">
      <c r="A111" s="58">
        <v>40878</v>
      </c>
      <c r="B111" s="70" t="str">
        <f>MONTH(Indice_Emprego[[#This Row],[Período]])&amp;YEAR(Indice_Emprego[[#This Row],[Período]])</f>
        <v>122011</v>
      </c>
      <c r="C111" s="20">
        <v>121.747</v>
      </c>
      <c r="D111" s="20">
        <v>148.24870000000001</v>
      </c>
      <c r="E111" s="20">
        <v>120.2182</v>
      </c>
    </row>
    <row r="112" spans="1:5" x14ac:dyDescent="0.3">
      <c r="A112" s="58">
        <v>40909</v>
      </c>
      <c r="B112" s="70" t="str">
        <f>MONTH(Indice_Emprego[[#This Row],[Período]])&amp;YEAR(Indice_Emprego[[#This Row],[Período]])</f>
        <v>12012</v>
      </c>
      <c r="C112" s="20">
        <v>121.9662</v>
      </c>
      <c r="D112" s="20">
        <v>148.48060000000001</v>
      </c>
      <c r="E112" s="20">
        <v>120.4367</v>
      </c>
    </row>
    <row r="113" spans="1:5" x14ac:dyDescent="0.3">
      <c r="A113" s="58">
        <v>40940</v>
      </c>
      <c r="B113" s="70" t="str">
        <f>MONTH(Indice_Emprego[[#This Row],[Período]])&amp;YEAR(Indice_Emprego[[#This Row],[Período]])</f>
        <v>22012</v>
      </c>
      <c r="C113" s="20">
        <v>121.9806</v>
      </c>
      <c r="D113" s="20">
        <v>150.75919999999999</v>
      </c>
      <c r="E113" s="20">
        <v>120.3205</v>
      </c>
    </row>
    <row r="114" spans="1:5" x14ac:dyDescent="0.3">
      <c r="A114" s="58">
        <v>40969</v>
      </c>
      <c r="B114" s="70" t="str">
        <f>MONTH(Indice_Emprego[[#This Row],[Período]])&amp;YEAR(Indice_Emprego[[#This Row],[Período]])</f>
        <v>32012</v>
      </c>
      <c r="C114" s="20">
        <v>122.5234</v>
      </c>
      <c r="D114" s="20">
        <v>151.88849999999999</v>
      </c>
      <c r="E114" s="20">
        <v>120.82940000000001</v>
      </c>
    </row>
    <row r="115" spans="1:5" x14ac:dyDescent="0.3">
      <c r="A115" s="58">
        <v>41000</v>
      </c>
      <c r="B115" s="70" t="str">
        <f>MONTH(Indice_Emprego[[#This Row],[Período]])&amp;YEAR(Indice_Emprego[[#This Row],[Período]])</f>
        <v>42012</v>
      </c>
      <c r="C115" s="20">
        <v>121.3655</v>
      </c>
      <c r="D115" s="20">
        <v>152.83959999999999</v>
      </c>
      <c r="E115" s="20">
        <v>119.54989999999999</v>
      </c>
    </row>
    <row r="116" spans="1:5" x14ac:dyDescent="0.3">
      <c r="A116" s="58">
        <v>41030</v>
      </c>
      <c r="B116" s="70" t="str">
        <f>MONTH(Indice_Emprego[[#This Row],[Período]])&amp;YEAR(Indice_Emprego[[#This Row],[Período]])</f>
        <v>52012</v>
      </c>
      <c r="C116" s="20">
        <v>121.4919</v>
      </c>
      <c r="D116" s="20">
        <v>154.30510000000001</v>
      </c>
      <c r="E116" s="20">
        <v>119.59910000000001</v>
      </c>
    </row>
    <row r="117" spans="1:5" x14ac:dyDescent="0.3">
      <c r="A117" s="58">
        <v>41061</v>
      </c>
      <c r="B117" s="70" t="str">
        <f>MONTH(Indice_Emprego[[#This Row],[Período]])&amp;YEAR(Indice_Emprego[[#This Row],[Período]])</f>
        <v>62012</v>
      </c>
      <c r="C117" s="20">
        <v>123.8912</v>
      </c>
      <c r="D117" s="20">
        <v>156.8843</v>
      </c>
      <c r="E117" s="20">
        <v>121.9879</v>
      </c>
    </row>
    <row r="118" spans="1:5" x14ac:dyDescent="0.3">
      <c r="A118" s="58">
        <v>41091</v>
      </c>
      <c r="B118" s="70" t="str">
        <f>MONTH(Indice_Emprego[[#This Row],[Período]])&amp;YEAR(Indice_Emprego[[#This Row],[Período]])</f>
        <v>72012</v>
      </c>
      <c r="C118" s="20">
        <v>125.33629999999999</v>
      </c>
      <c r="D118" s="20">
        <v>161.45410000000001</v>
      </c>
      <c r="E118" s="20">
        <v>123.25279999999999</v>
      </c>
    </row>
    <row r="119" spans="1:5" x14ac:dyDescent="0.3">
      <c r="A119" s="58">
        <v>41122</v>
      </c>
      <c r="B119" s="70" t="str">
        <f>MONTH(Indice_Emprego[[#This Row],[Período]])&amp;YEAR(Indice_Emprego[[#This Row],[Período]])</f>
        <v>82012</v>
      </c>
      <c r="C119" s="20">
        <v>125.7016</v>
      </c>
      <c r="D119" s="20">
        <v>158.4076</v>
      </c>
      <c r="E119" s="20">
        <v>123.815</v>
      </c>
    </row>
    <row r="120" spans="1:5" x14ac:dyDescent="0.3">
      <c r="A120" s="58">
        <v>41153</v>
      </c>
      <c r="B120" s="70" t="str">
        <f>MONTH(Indice_Emprego[[#This Row],[Período]])&amp;YEAR(Indice_Emprego[[#This Row],[Período]])</f>
        <v>92012</v>
      </c>
      <c r="C120" s="20">
        <v>125.8061</v>
      </c>
      <c r="D120" s="20">
        <v>159.76349999999999</v>
      </c>
      <c r="E120" s="20">
        <v>123.8473</v>
      </c>
    </row>
    <row r="121" spans="1:5" x14ac:dyDescent="0.3">
      <c r="A121" s="58">
        <v>41183</v>
      </c>
      <c r="B121" s="70" t="str">
        <f>MONTH(Indice_Emprego[[#This Row],[Período]])&amp;YEAR(Indice_Emprego[[#This Row],[Período]])</f>
        <v>102012</v>
      </c>
      <c r="C121" s="20">
        <v>126.29649999999999</v>
      </c>
      <c r="D121" s="20">
        <v>158.41480000000001</v>
      </c>
      <c r="E121" s="20">
        <v>124.44370000000001</v>
      </c>
    </row>
    <row r="122" spans="1:5" x14ac:dyDescent="0.3">
      <c r="A122" s="58">
        <v>41214</v>
      </c>
      <c r="B122" s="70" t="str">
        <f>MONTH(Indice_Emprego[[#This Row],[Período]])&amp;YEAR(Indice_Emprego[[#This Row],[Período]])</f>
        <v>112012</v>
      </c>
      <c r="C122" s="20">
        <v>126.9217</v>
      </c>
      <c r="D122" s="20">
        <v>158.55250000000001</v>
      </c>
      <c r="E122" s="20">
        <v>125.0971</v>
      </c>
    </row>
    <row r="123" spans="1:5" x14ac:dyDescent="0.3">
      <c r="A123" s="58">
        <v>41244</v>
      </c>
      <c r="B123" s="70" t="str">
        <f>MONTH(Indice_Emprego[[#This Row],[Período]])&amp;YEAR(Indice_Emprego[[#This Row],[Período]])</f>
        <v>122012</v>
      </c>
      <c r="C123" s="20">
        <v>126.1005</v>
      </c>
      <c r="D123" s="20">
        <v>159.7362</v>
      </c>
      <c r="E123" s="20">
        <v>124.1602</v>
      </c>
    </row>
    <row r="124" spans="1:5" x14ac:dyDescent="0.3">
      <c r="A124" s="58">
        <v>41275</v>
      </c>
      <c r="B124" s="70" t="str">
        <f>MONTH(Indice_Emprego[[#This Row],[Período]])&amp;YEAR(Indice_Emprego[[#This Row],[Período]])</f>
        <v>12013</v>
      </c>
      <c r="C124" s="20">
        <v>126.8062</v>
      </c>
      <c r="D124" s="20">
        <v>159.16849999999999</v>
      </c>
      <c r="E124" s="20">
        <v>124.93940000000001</v>
      </c>
    </row>
    <row r="125" spans="1:5" x14ac:dyDescent="0.3">
      <c r="A125" s="58">
        <v>41306</v>
      </c>
      <c r="B125" s="70" t="str">
        <f>MONTH(Indice_Emprego[[#This Row],[Período]])&amp;YEAR(Indice_Emprego[[#This Row],[Período]])</f>
        <v>22013</v>
      </c>
      <c r="C125" s="20">
        <v>125.92570000000001</v>
      </c>
      <c r="D125" s="20">
        <v>159.0693</v>
      </c>
      <c r="E125" s="20">
        <v>124.0138</v>
      </c>
    </row>
    <row r="126" spans="1:5" x14ac:dyDescent="0.3">
      <c r="A126" s="58">
        <v>41334</v>
      </c>
      <c r="B126" s="70" t="str">
        <f>MONTH(Indice_Emprego[[#This Row],[Período]])&amp;YEAR(Indice_Emprego[[#This Row],[Período]])</f>
        <v>32013</v>
      </c>
      <c r="C126" s="20">
        <v>127.28879999999999</v>
      </c>
      <c r="D126" s="20">
        <v>158.68870000000001</v>
      </c>
      <c r="E126" s="20">
        <v>125.47750000000001</v>
      </c>
    </row>
    <row r="127" spans="1:5" x14ac:dyDescent="0.3">
      <c r="A127" s="58">
        <v>41365</v>
      </c>
      <c r="B127" s="70" t="str">
        <f>MONTH(Indice_Emprego[[#This Row],[Período]])&amp;YEAR(Indice_Emprego[[#This Row],[Período]])</f>
        <v>42013</v>
      </c>
      <c r="C127" s="20">
        <v>128.45519999999999</v>
      </c>
      <c r="D127" s="20">
        <v>158.709</v>
      </c>
      <c r="E127" s="20">
        <v>126.71</v>
      </c>
    </row>
    <row r="128" spans="1:5" x14ac:dyDescent="0.3">
      <c r="A128" s="58">
        <v>41395</v>
      </c>
      <c r="B128" s="70" t="str">
        <f>MONTH(Indice_Emprego[[#This Row],[Período]])&amp;YEAR(Indice_Emprego[[#This Row],[Período]])</f>
        <v>52013</v>
      </c>
      <c r="C128" s="20">
        <v>128.85849999999999</v>
      </c>
      <c r="D128" s="20">
        <v>157.13050000000001</v>
      </c>
      <c r="E128" s="20">
        <v>127.2277</v>
      </c>
    </row>
    <row r="129" spans="1:5" x14ac:dyDescent="0.3">
      <c r="A129" s="58">
        <v>41426</v>
      </c>
      <c r="B129" s="70" t="str">
        <f>MONTH(Indice_Emprego[[#This Row],[Período]])&amp;YEAR(Indice_Emprego[[#This Row],[Período]])</f>
        <v>62013</v>
      </c>
      <c r="C129" s="20">
        <v>128.79400000000001</v>
      </c>
      <c r="D129" s="20">
        <v>156.56710000000001</v>
      </c>
      <c r="E129" s="20">
        <v>127.1919</v>
      </c>
    </row>
    <row r="130" spans="1:5" x14ac:dyDescent="0.3">
      <c r="A130" s="58">
        <v>41456</v>
      </c>
      <c r="B130" s="70" t="str">
        <f>MONTH(Indice_Emprego[[#This Row],[Período]])&amp;YEAR(Indice_Emprego[[#This Row],[Período]])</f>
        <v>72013</v>
      </c>
      <c r="C130" s="20">
        <v>128.5454</v>
      </c>
      <c r="D130" s="20">
        <v>156.8006</v>
      </c>
      <c r="E130" s="20">
        <v>126.91549999999999</v>
      </c>
    </row>
    <row r="131" spans="1:5" x14ac:dyDescent="0.3">
      <c r="A131" s="58">
        <v>41487</v>
      </c>
      <c r="B131" s="70" t="str">
        <f>MONTH(Indice_Emprego[[#This Row],[Período]])&amp;YEAR(Indice_Emprego[[#This Row],[Período]])</f>
        <v>82013</v>
      </c>
      <c r="C131" s="20">
        <v>128.6876</v>
      </c>
      <c r="D131" s="20">
        <v>156.9427</v>
      </c>
      <c r="E131" s="20">
        <v>127.0577</v>
      </c>
    </row>
    <row r="132" spans="1:5" x14ac:dyDescent="0.3">
      <c r="A132" s="58">
        <v>41518</v>
      </c>
      <c r="B132" s="70" t="str">
        <f>MONTH(Indice_Emprego[[#This Row],[Período]])&amp;YEAR(Indice_Emprego[[#This Row],[Período]])</f>
        <v>92013</v>
      </c>
      <c r="C132" s="20">
        <v>128.161</v>
      </c>
      <c r="D132" s="20">
        <v>157.21789999999999</v>
      </c>
      <c r="E132" s="20">
        <v>126.48480000000001</v>
      </c>
    </row>
    <row r="133" spans="1:5" x14ac:dyDescent="0.3">
      <c r="A133" s="58">
        <v>41548</v>
      </c>
      <c r="B133" s="70" t="str">
        <f>MONTH(Indice_Emprego[[#This Row],[Período]])&amp;YEAR(Indice_Emprego[[#This Row],[Período]])</f>
        <v>102013</v>
      </c>
      <c r="C133" s="20">
        <v>127.8741</v>
      </c>
      <c r="D133" s="20">
        <v>157.11879999999999</v>
      </c>
      <c r="E133" s="20">
        <v>126.1872</v>
      </c>
    </row>
    <row r="134" spans="1:5" x14ac:dyDescent="0.3">
      <c r="A134" s="58">
        <v>41579</v>
      </c>
      <c r="B134" s="70" t="str">
        <f>MONTH(Indice_Emprego[[#This Row],[Período]])&amp;YEAR(Indice_Emprego[[#This Row],[Período]])</f>
        <v>112013</v>
      </c>
      <c r="C134" s="20">
        <v>126.4592</v>
      </c>
      <c r="D134" s="20">
        <v>157.01429999999999</v>
      </c>
      <c r="E134" s="20">
        <v>124.69670000000001</v>
      </c>
    </row>
    <row r="135" spans="1:5" x14ac:dyDescent="0.3">
      <c r="A135" s="58">
        <v>41609</v>
      </c>
      <c r="B135" s="70" t="str">
        <f>MONTH(Indice_Emprego[[#This Row],[Período]])&amp;YEAR(Indice_Emprego[[#This Row],[Período]])</f>
        <v>122013</v>
      </c>
      <c r="C135" s="20">
        <v>124.922</v>
      </c>
      <c r="D135" s="20">
        <v>155.89709999999999</v>
      </c>
      <c r="E135" s="20">
        <v>123.1352</v>
      </c>
    </row>
    <row r="136" spans="1:5" x14ac:dyDescent="0.3">
      <c r="A136" s="58">
        <v>41640</v>
      </c>
      <c r="B136" s="70" t="str">
        <f>MONTH(Indice_Emprego[[#This Row],[Período]])&amp;YEAR(Indice_Emprego[[#This Row],[Período]])</f>
        <v>12014</v>
      </c>
      <c r="C136" s="20">
        <v>124.86660000000001</v>
      </c>
      <c r="D136" s="20">
        <v>155.54480000000001</v>
      </c>
      <c r="E136" s="20">
        <v>123.09690000000001</v>
      </c>
    </row>
    <row r="137" spans="1:5" x14ac:dyDescent="0.3">
      <c r="A137" s="58">
        <v>41671</v>
      </c>
      <c r="B137" s="70" t="str">
        <f>MONTH(Indice_Emprego[[#This Row],[Período]])&amp;YEAR(Indice_Emprego[[#This Row],[Período]])</f>
        <v>22014</v>
      </c>
      <c r="C137" s="20">
        <v>126.1965</v>
      </c>
      <c r="D137" s="20">
        <v>155.62739999999999</v>
      </c>
      <c r="E137" s="20">
        <v>124.4987</v>
      </c>
    </row>
    <row r="138" spans="1:5" x14ac:dyDescent="0.3">
      <c r="A138" s="58">
        <v>41699</v>
      </c>
      <c r="B138" s="70" t="str">
        <f>MONTH(Indice_Emprego[[#This Row],[Período]])&amp;YEAR(Indice_Emprego[[#This Row],[Período]])</f>
        <v>32014</v>
      </c>
      <c r="C138" s="20">
        <v>127.3473</v>
      </c>
      <c r="D138" s="20">
        <v>155.15960000000001</v>
      </c>
      <c r="E138" s="20">
        <v>125.74299999999999</v>
      </c>
    </row>
    <row r="139" spans="1:5" x14ac:dyDescent="0.3">
      <c r="A139" s="58">
        <v>41730</v>
      </c>
      <c r="B139" s="70" t="str">
        <f>MONTH(Indice_Emprego[[#This Row],[Período]])&amp;YEAR(Indice_Emprego[[#This Row],[Período]])</f>
        <v>42014</v>
      </c>
      <c r="C139" s="20">
        <v>127.8177</v>
      </c>
      <c r="D139" s="20">
        <v>154.71199999999999</v>
      </c>
      <c r="E139" s="20">
        <v>126.2663</v>
      </c>
    </row>
    <row r="140" spans="1:5" x14ac:dyDescent="0.3">
      <c r="A140" s="58">
        <v>41760</v>
      </c>
      <c r="B140" s="70" t="str">
        <f>MONTH(Indice_Emprego[[#This Row],[Período]])&amp;YEAR(Indice_Emprego[[#This Row],[Período]])</f>
        <v>52014</v>
      </c>
      <c r="C140" s="20">
        <v>128.40940000000001</v>
      </c>
      <c r="D140" s="20">
        <v>154.0599</v>
      </c>
      <c r="E140" s="20">
        <v>126.9298</v>
      </c>
    </row>
    <row r="141" spans="1:5" x14ac:dyDescent="0.3">
      <c r="A141" s="58">
        <v>41791</v>
      </c>
      <c r="B141" s="70" t="str">
        <f>MONTH(Indice_Emprego[[#This Row],[Período]])&amp;YEAR(Indice_Emprego[[#This Row],[Período]])</f>
        <v>62014</v>
      </c>
      <c r="C141" s="20">
        <v>128.38919999999999</v>
      </c>
      <c r="D141" s="20">
        <v>153.57910000000001</v>
      </c>
      <c r="E141" s="20">
        <v>126.9361</v>
      </c>
    </row>
    <row r="142" spans="1:5" x14ac:dyDescent="0.3">
      <c r="A142" s="58">
        <v>41821</v>
      </c>
      <c r="B142" s="70" t="str">
        <f>MONTH(Indice_Emprego[[#This Row],[Período]])&amp;YEAR(Indice_Emprego[[#This Row],[Período]])</f>
        <v>72014</v>
      </c>
      <c r="C142" s="20">
        <v>128.06899999999999</v>
      </c>
      <c r="D142" s="20">
        <v>152.6121</v>
      </c>
      <c r="E142" s="20">
        <v>126.6532</v>
      </c>
    </row>
    <row r="143" spans="1:5" x14ac:dyDescent="0.3">
      <c r="A143" s="58">
        <v>41852</v>
      </c>
      <c r="B143" s="70" t="str">
        <f>MONTH(Indice_Emprego[[#This Row],[Período]])&amp;YEAR(Indice_Emprego[[#This Row],[Período]])</f>
        <v>82014</v>
      </c>
      <c r="C143" s="20">
        <v>127.7988</v>
      </c>
      <c r="D143" s="20">
        <v>152.12029999999999</v>
      </c>
      <c r="E143" s="20">
        <v>126.39579999999999</v>
      </c>
    </row>
    <row r="144" spans="1:5" x14ac:dyDescent="0.3">
      <c r="A144" s="58">
        <v>41883</v>
      </c>
      <c r="B144" s="70" t="str">
        <f>MONTH(Indice_Emprego[[#This Row],[Período]])&amp;YEAR(Indice_Emprego[[#This Row],[Período]])</f>
        <v>92014</v>
      </c>
      <c r="C144" s="20">
        <v>125.1848</v>
      </c>
      <c r="D144" s="20">
        <v>151.3135</v>
      </c>
      <c r="E144" s="20">
        <v>123.67749999999999</v>
      </c>
    </row>
    <row r="145" spans="1:5" x14ac:dyDescent="0.3">
      <c r="A145" s="58">
        <v>41913</v>
      </c>
      <c r="B145" s="70" t="str">
        <f>MONTH(Indice_Emprego[[#This Row],[Período]])&amp;YEAR(Indice_Emprego[[#This Row],[Período]])</f>
        <v>102014</v>
      </c>
      <c r="C145" s="20">
        <v>124.1895</v>
      </c>
      <c r="D145" s="20">
        <v>150.7996</v>
      </c>
      <c r="E145" s="20">
        <v>122.6545</v>
      </c>
    </row>
    <row r="146" spans="1:5" x14ac:dyDescent="0.3">
      <c r="A146" s="58">
        <v>41944</v>
      </c>
      <c r="B146" s="70" t="str">
        <f>MONTH(Indice_Emprego[[#This Row],[Período]])&amp;YEAR(Indice_Emprego[[#This Row],[Período]])</f>
        <v>112014</v>
      </c>
      <c r="C146" s="20">
        <v>123.85299999999999</v>
      </c>
      <c r="D146" s="20">
        <v>150.08670000000001</v>
      </c>
      <c r="E146" s="20">
        <v>122.33969999999999</v>
      </c>
    </row>
    <row r="147" spans="1:5" x14ac:dyDescent="0.3">
      <c r="A147" s="58">
        <v>41974</v>
      </c>
      <c r="B147" s="70" t="str">
        <f>MONTH(Indice_Emprego[[#This Row],[Período]])&amp;YEAR(Indice_Emprego[[#This Row],[Período]])</f>
        <v>122014</v>
      </c>
      <c r="C147" s="20">
        <v>122.8002</v>
      </c>
      <c r="D147" s="20">
        <v>148.8433</v>
      </c>
      <c r="E147" s="20">
        <v>121.2979</v>
      </c>
    </row>
    <row r="148" spans="1:5" x14ac:dyDescent="0.3">
      <c r="A148" s="58">
        <v>42005</v>
      </c>
      <c r="B148" s="70" t="str">
        <f>MONTH(Indice_Emprego[[#This Row],[Período]])&amp;YEAR(Indice_Emprego[[#This Row],[Período]])</f>
        <v>12015</v>
      </c>
      <c r="C148" s="20">
        <v>122.5184</v>
      </c>
      <c r="D148" s="20">
        <v>147.94810000000001</v>
      </c>
      <c r="E148" s="20">
        <v>121.0515</v>
      </c>
    </row>
    <row r="149" spans="1:5" x14ac:dyDescent="0.3">
      <c r="A149" s="58">
        <v>42036</v>
      </c>
      <c r="B149" s="70" t="str">
        <f>MONTH(Indice_Emprego[[#This Row],[Período]])&amp;YEAR(Indice_Emprego[[#This Row],[Período]])</f>
        <v>22015</v>
      </c>
      <c r="C149" s="20">
        <v>122.964</v>
      </c>
      <c r="D149" s="20">
        <v>156.81739999999999</v>
      </c>
      <c r="E149" s="20">
        <v>121.0112</v>
      </c>
    </row>
    <row r="150" spans="1:5" x14ac:dyDescent="0.3">
      <c r="A150" s="58">
        <v>42064</v>
      </c>
      <c r="B150" s="70" t="str">
        <f>MONTH(Indice_Emprego[[#This Row],[Período]])&amp;YEAR(Indice_Emprego[[#This Row],[Período]])</f>
        <v>32015</v>
      </c>
      <c r="C150" s="20">
        <v>122.80710000000001</v>
      </c>
      <c r="D150" s="20">
        <v>155.1541</v>
      </c>
      <c r="E150" s="20">
        <v>120.94119999999999</v>
      </c>
    </row>
    <row r="151" spans="1:5" x14ac:dyDescent="0.3">
      <c r="A151" s="58">
        <v>42095</v>
      </c>
      <c r="B151" s="70" t="str">
        <f>MONTH(Indice_Emprego[[#This Row],[Período]])&amp;YEAR(Indice_Emprego[[#This Row],[Período]])</f>
        <v>42015</v>
      </c>
      <c r="C151" s="20">
        <v>120.6484</v>
      </c>
      <c r="D151" s="20">
        <v>153.90520000000001</v>
      </c>
      <c r="E151" s="20">
        <v>118.73</v>
      </c>
    </row>
    <row r="152" spans="1:5" x14ac:dyDescent="0.3">
      <c r="A152" s="58">
        <v>42125</v>
      </c>
      <c r="B152" s="70" t="str">
        <f>MONTH(Indice_Emprego[[#This Row],[Período]])&amp;YEAR(Indice_Emprego[[#This Row],[Período]])</f>
        <v>52015</v>
      </c>
      <c r="C152" s="20">
        <v>120.3039</v>
      </c>
      <c r="D152" s="20">
        <v>151.13659999999999</v>
      </c>
      <c r="E152" s="20">
        <v>118.5254</v>
      </c>
    </row>
    <row r="153" spans="1:5" x14ac:dyDescent="0.3">
      <c r="A153" s="58">
        <v>42156</v>
      </c>
      <c r="B153" s="70" t="str">
        <f>MONTH(Indice_Emprego[[#This Row],[Período]])&amp;YEAR(Indice_Emprego[[#This Row],[Período]])</f>
        <v>62015</v>
      </c>
      <c r="C153" s="20">
        <v>118.1961</v>
      </c>
      <c r="D153" s="20">
        <v>150.56450000000001</v>
      </c>
      <c r="E153" s="20">
        <v>116.3289</v>
      </c>
    </row>
    <row r="154" spans="1:5" x14ac:dyDescent="0.3">
      <c r="A154" s="58">
        <v>42186</v>
      </c>
      <c r="B154" s="70" t="str">
        <f>MONTH(Indice_Emprego[[#This Row],[Período]])&amp;YEAR(Indice_Emprego[[#This Row],[Período]])</f>
        <v>72015</v>
      </c>
      <c r="C154" s="20">
        <v>117.0147</v>
      </c>
      <c r="D154" s="20">
        <v>150.00880000000001</v>
      </c>
      <c r="E154" s="20">
        <v>115.1114</v>
      </c>
    </row>
    <row r="155" spans="1:5" x14ac:dyDescent="0.3">
      <c r="A155" s="58">
        <v>42217</v>
      </c>
      <c r="B155" s="70" t="str">
        <f>MONTH(Indice_Emprego[[#This Row],[Período]])&amp;YEAR(Indice_Emprego[[#This Row],[Período]])</f>
        <v>82015</v>
      </c>
      <c r="C155" s="20">
        <v>115.50190000000001</v>
      </c>
      <c r="D155" s="20">
        <v>149.3212</v>
      </c>
      <c r="E155" s="20">
        <v>113.55110000000001</v>
      </c>
    </row>
    <row r="156" spans="1:5" x14ac:dyDescent="0.3">
      <c r="A156" s="58">
        <v>42248</v>
      </c>
      <c r="B156" s="70" t="str">
        <f>MONTH(Indice_Emprego[[#This Row],[Período]])&amp;YEAR(Indice_Emprego[[#This Row],[Período]])</f>
        <v>92015</v>
      </c>
      <c r="C156" s="20">
        <v>114.2256</v>
      </c>
      <c r="D156" s="20">
        <v>148.98560000000001</v>
      </c>
      <c r="E156" s="20">
        <v>112.2205</v>
      </c>
    </row>
    <row r="157" spans="1:5" x14ac:dyDescent="0.3">
      <c r="A157" s="58">
        <v>42278</v>
      </c>
      <c r="B157" s="70" t="str">
        <f>MONTH(Indice_Emprego[[#This Row],[Período]])&amp;YEAR(Indice_Emprego[[#This Row],[Período]])</f>
        <v>102015</v>
      </c>
      <c r="C157" s="20">
        <v>112.324</v>
      </c>
      <c r="D157" s="20">
        <v>148.70500000000001</v>
      </c>
      <c r="E157" s="20">
        <v>110.22539999999999</v>
      </c>
    </row>
    <row r="158" spans="1:5" x14ac:dyDescent="0.3">
      <c r="A158" s="58">
        <v>42309</v>
      </c>
      <c r="B158" s="70" t="str">
        <f>MONTH(Indice_Emprego[[#This Row],[Período]])&amp;YEAR(Indice_Emprego[[#This Row],[Período]])</f>
        <v>112015</v>
      </c>
      <c r="C158" s="20">
        <v>111.18300000000001</v>
      </c>
      <c r="D158" s="20">
        <v>148.4024</v>
      </c>
      <c r="E158" s="20">
        <v>109.036</v>
      </c>
    </row>
    <row r="159" spans="1:5" x14ac:dyDescent="0.3">
      <c r="A159" s="58">
        <v>42339</v>
      </c>
      <c r="B159" s="70" t="str">
        <f>MONTH(Indice_Emprego[[#This Row],[Período]])&amp;YEAR(Indice_Emprego[[#This Row],[Período]])</f>
        <v>122015</v>
      </c>
      <c r="C159" s="20">
        <v>109.5535</v>
      </c>
      <c r="D159" s="20">
        <v>147.99529999999999</v>
      </c>
      <c r="E159" s="20">
        <v>107.306</v>
      </c>
    </row>
    <row r="160" spans="1:5" x14ac:dyDescent="0.3">
      <c r="A160" s="58">
        <v>42370</v>
      </c>
      <c r="B160" s="70" t="str">
        <f>MONTH(Indice_Emprego[[#This Row],[Período]])&amp;YEAR(Indice_Emprego[[#This Row],[Período]])</f>
        <v>12016</v>
      </c>
      <c r="C160" s="20">
        <v>110.2098</v>
      </c>
      <c r="D160" s="20">
        <v>147.8193</v>
      </c>
      <c r="E160" s="20">
        <v>108.011</v>
      </c>
    </row>
    <row r="161" spans="1:5" x14ac:dyDescent="0.3">
      <c r="A161" s="58">
        <v>42401</v>
      </c>
      <c r="B161" s="70" t="str">
        <f>MONTH(Indice_Emprego[[#This Row],[Período]])&amp;YEAR(Indice_Emprego[[#This Row],[Período]])</f>
        <v>22016</v>
      </c>
      <c r="C161" s="20">
        <v>110.31399999999999</v>
      </c>
      <c r="D161" s="20">
        <v>147.79730000000001</v>
      </c>
      <c r="E161" s="20">
        <v>108.12260000000001</v>
      </c>
    </row>
    <row r="162" spans="1:5" x14ac:dyDescent="0.3">
      <c r="A162" s="58">
        <v>42430</v>
      </c>
      <c r="B162" s="70" t="str">
        <f>MONTH(Indice_Emprego[[#This Row],[Período]])&amp;YEAR(Indice_Emprego[[#This Row],[Período]])</f>
        <v>32016</v>
      </c>
      <c r="C162" s="20">
        <v>110.101</v>
      </c>
      <c r="D162" s="20">
        <v>147.5607</v>
      </c>
      <c r="E162" s="20">
        <v>107.911</v>
      </c>
    </row>
    <row r="163" spans="1:5" x14ac:dyDescent="0.3">
      <c r="A163" s="58">
        <v>42461</v>
      </c>
      <c r="B163" s="70" t="str">
        <f>MONTH(Indice_Emprego[[#This Row],[Período]])&amp;YEAR(Indice_Emprego[[#This Row],[Período]])</f>
        <v>42016</v>
      </c>
      <c r="C163" s="20">
        <v>109.67910000000001</v>
      </c>
      <c r="D163" s="20">
        <v>146.785</v>
      </c>
      <c r="E163" s="20">
        <v>107.5097</v>
      </c>
    </row>
    <row r="164" spans="1:5" x14ac:dyDescent="0.3">
      <c r="A164" s="58">
        <v>42491</v>
      </c>
      <c r="B164" s="70" t="str">
        <f>MONTH(Indice_Emprego[[#This Row],[Período]])&amp;YEAR(Indice_Emprego[[#This Row],[Período]])</f>
        <v>52016</v>
      </c>
      <c r="C164" s="20">
        <v>110.28100000000001</v>
      </c>
      <c r="D164" s="20">
        <v>146.1138</v>
      </c>
      <c r="E164" s="20">
        <v>108.18600000000001</v>
      </c>
    </row>
    <row r="165" spans="1:5" x14ac:dyDescent="0.3">
      <c r="A165" s="58">
        <v>42522</v>
      </c>
      <c r="B165" s="70" t="str">
        <f>MONTH(Indice_Emprego[[#This Row],[Período]])&amp;YEAR(Indice_Emprego[[#This Row],[Período]])</f>
        <v>62016</v>
      </c>
      <c r="C165" s="20">
        <v>110.4037</v>
      </c>
      <c r="D165" s="20">
        <v>145.09049999999999</v>
      </c>
      <c r="E165" s="20">
        <v>108.37569999999999</v>
      </c>
    </row>
    <row r="166" spans="1:5" x14ac:dyDescent="0.3">
      <c r="A166" s="58">
        <v>42552</v>
      </c>
      <c r="B166" s="70" t="str">
        <f>MONTH(Indice_Emprego[[#This Row],[Período]])&amp;YEAR(Indice_Emprego[[#This Row],[Período]])</f>
        <v>72016</v>
      </c>
      <c r="C166" s="20">
        <v>109.36790000000001</v>
      </c>
      <c r="D166" s="20">
        <v>142.20769999999999</v>
      </c>
      <c r="E166" s="20">
        <v>107.4479</v>
      </c>
    </row>
    <row r="167" spans="1:5" x14ac:dyDescent="0.3">
      <c r="A167" s="58">
        <v>42583</v>
      </c>
      <c r="B167" s="70" t="str">
        <f>MONTH(Indice_Emprego[[#This Row],[Período]])&amp;YEAR(Indice_Emprego[[#This Row],[Período]])</f>
        <v>82016</v>
      </c>
      <c r="C167" s="59">
        <v>109.49720000000001</v>
      </c>
      <c r="D167" s="20">
        <v>142.11969999999999</v>
      </c>
      <c r="E167" s="20">
        <v>107.5899</v>
      </c>
    </row>
    <row r="168" spans="1:5" x14ac:dyDescent="0.3">
      <c r="A168" s="58">
        <v>42614</v>
      </c>
      <c r="B168" s="70" t="str">
        <f>MONTH(Indice_Emprego[[#This Row],[Período]])&amp;YEAR(Indice_Emprego[[#This Row],[Período]])</f>
        <v>92016</v>
      </c>
      <c r="C168" s="20">
        <v>109.011</v>
      </c>
      <c r="D168" s="20">
        <v>142.02070000000001</v>
      </c>
      <c r="E168" s="20">
        <v>107.08110000000001</v>
      </c>
    </row>
    <row r="169" spans="1:5" x14ac:dyDescent="0.3">
      <c r="A169" s="58">
        <v>42644</v>
      </c>
      <c r="B169" s="70" t="str">
        <f>MONTH(Indice_Emprego[[#This Row],[Período]])&amp;YEAR(Indice_Emprego[[#This Row],[Período]])</f>
        <v>102016</v>
      </c>
      <c r="C169" s="20">
        <v>107.4358</v>
      </c>
      <c r="D169" s="20">
        <v>141.78960000000001</v>
      </c>
      <c r="E169" s="20">
        <v>105.4273</v>
      </c>
    </row>
    <row r="170" spans="1:5" x14ac:dyDescent="0.3">
      <c r="A170" s="58">
        <v>42675</v>
      </c>
      <c r="B170" s="70" t="str">
        <f>MONTH(Indice_Emprego[[#This Row],[Período]])&amp;YEAR(Indice_Emprego[[#This Row],[Período]])</f>
        <v>112016</v>
      </c>
      <c r="C170" s="20">
        <v>106.32899999999999</v>
      </c>
      <c r="D170" s="20">
        <v>144.93809999999999</v>
      </c>
      <c r="E170" s="20">
        <v>104.07170000000001</v>
      </c>
    </row>
    <row r="171" spans="1:5" x14ac:dyDescent="0.3">
      <c r="A171" s="58">
        <v>42705</v>
      </c>
      <c r="B171" s="70" t="str">
        <f>MONTH(Indice_Emprego[[#This Row],[Período]])&amp;YEAR(Indice_Emprego[[#This Row],[Período]])</f>
        <v>122016</v>
      </c>
      <c r="C171" s="59">
        <v>104.6652</v>
      </c>
      <c r="D171" s="20">
        <v>146.66139999999999</v>
      </c>
      <c r="E171" s="20">
        <v>102.2099</v>
      </c>
    </row>
    <row r="172" spans="1:5" x14ac:dyDescent="0.3">
      <c r="A172" s="58">
        <v>42736</v>
      </c>
      <c r="B172" s="70" t="str">
        <f>MONTH(Indice_Emprego[[#This Row],[Período]])&amp;YEAR(Indice_Emprego[[#This Row],[Período]])</f>
        <v>12017</v>
      </c>
      <c r="C172" s="59">
        <v>103.8408</v>
      </c>
      <c r="D172" s="20">
        <v>146.86580000000001</v>
      </c>
      <c r="E172" s="20">
        <v>101.3254</v>
      </c>
    </row>
    <row r="173" spans="1:5" x14ac:dyDescent="0.3">
      <c r="A173" s="58">
        <v>42767</v>
      </c>
      <c r="B173" s="70" t="str">
        <f>MONTH(Indice_Emprego[[#This Row],[Período]])&amp;YEAR(Indice_Emprego[[#This Row],[Período]])</f>
        <v>22017</v>
      </c>
      <c r="C173" s="59">
        <v>104.15730000000001</v>
      </c>
      <c r="D173" s="20">
        <v>147.4402</v>
      </c>
      <c r="E173" s="20">
        <v>101.6268</v>
      </c>
    </row>
    <row r="174" spans="1:5" x14ac:dyDescent="0.3">
      <c r="A174" s="58">
        <v>42795</v>
      </c>
      <c r="B174" s="70" t="str">
        <f>MONTH(Indice_Emprego[[#This Row],[Período]])&amp;YEAR(Indice_Emprego[[#This Row],[Período]])</f>
        <v>32017</v>
      </c>
      <c r="C174" s="59">
        <v>103.6842</v>
      </c>
      <c r="D174" s="20">
        <v>147.35740000000001</v>
      </c>
      <c r="E174" s="20">
        <v>101.1309</v>
      </c>
    </row>
    <row r="175" spans="1:5" x14ac:dyDescent="0.3">
      <c r="A175" s="58">
        <v>42826</v>
      </c>
      <c r="B175" s="70" t="str">
        <f>MONTH(Indice_Emprego[[#This Row],[Período]])&amp;YEAR(Indice_Emprego[[#This Row],[Período]])</f>
        <v>42017</v>
      </c>
      <c r="C175" s="59">
        <v>103.44289999999999</v>
      </c>
      <c r="D175" s="20">
        <v>147.3629</v>
      </c>
      <c r="E175" s="20">
        <v>100.87520000000001</v>
      </c>
    </row>
    <row r="176" spans="1:5" x14ac:dyDescent="0.3">
      <c r="A176" s="58">
        <v>42856</v>
      </c>
      <c r="B176" s="70" t="str">
        <f>MONTH(Indice_Emprego[[#This Row],[Período]])&amp;YEAR(Indice_Emprego[[#This Row],[Período]])</f>
        <v>52017</v>
      </c>
      <c r="C176" s="59">
        <v>103.91589999999999</v>
      </c>
      <c r="D176" s="20">
        <v>146.87889999999999</v>
      </c>
      <c r="E176" s="20">
        <v>101.4041</v>
      </c>
    </row>
    <row r="177" spans="1:5" x14ac:dyDescent="0.3">
      <c r="A177" s="58">
        <v>42887</v>
      </c>
      <c r="B177" s="70" t="str">
        <f>MONTH(Indice_Emprego[[#This Row],[Período]])&amp;YEAR(Indice_Emprego[[#This Row],[Período]])</f>
        <v>62017</v>
      </c>
      <c r="C177" s="59">
        <v>103.7316</v>
      </c>
      <c r="D177" s="20">
        <v>146.52680000000001</v>
      </c>
      <c r="E177" s="20">
        <v>101.2296</v>
      </c>
    </row>
    <row r="178" spans="1:5" x14ac:dyDescent="0.3">
      <c r="A178" s="58">
        <v>42917</v>
      </c>
      <c r="B178" s="70" t="str">
        <f>MONTH(Indice_Emprego[[#This Row],[Período]])&amp;YEAR(Indice_Emprego[[#This Row],[Período]])</f>
        <v>72017</v>
      </c>
      <c r="C178" s="59">
        <v>103.64619999999999</v>
      </c>
      <c r="D178" s="20">
        <v>140.3828</v>
      </c>
      <c r="E178" s="20">
        <v>101.4984</v>
      </c>
    </row>
    <row r="179" spans="1:5" x14ac:dyDescent="0.3">
      <c r="A179" s="58">
        <v>42948</v>
      </c>
      <c r="B179" s="71" t="str">
        <f>MONTH(Indice_Emprego[[#This Row],[Período]])&amp;YEAR(Indice_Emprego[[#This Row],[Período]])</f>
        <v>82017</v>
      </c>
      <c r="C179" s="102">
        <v>103.74509999999999</v>
      </c>
      <c r="D179" s="21">
        <v>139.87129999999999</v>
      </c>
      <c r="E179" s="21">
        <v>101.633</v>
      </c>
    </row>
    <row r="180" spans="1:5" x14ac:dyDescent="0.3">
      <c r="A180" s="58">
        <v>42979</v>
      </c>
      <c r="B180" s="70" t="str">
        <f>MONTH(Indice_Emprego[[#This Row],[Período]])&amp;YEAR(Indice_Emprego[[#This Row],[Período]])</f>
        <v>92017</v>
      </c>
      <c r="C180" s="59">
        <v>103.8968</v>
      </c>
      <c r="D180" s="20">
        <v>138.9967</v>
      </c>
      <c r="E180" s="20">
        <v>101.8398</v>
      </c>
    </row>
    <row r="181" spans="1:5" x14ac:dyDescent="0.3">
      <c r="A181" s="58">
        <v>43009</v>
      </c>
      <c r="B181" s="70" t="str">
        <f>MONTH(Indice_Emprego[[#This Row],[Período]])&amp;YEAR(Indice_Emprego[[#This Row],[Período]])</f>
        <v>102017</v>
      </c>
      <c r="C181" s="59">
        <v>103.6497</v>
      </c>
      <c r="D181" s="20">
        <v>138.56219999999999</v>
      </c>
      <c r="E181" s="20">
        <v>101.6037</v>
      </c>
    </row>
    <row r="182" spans="1:5" x14ac:dyDescent="0.3">
      <c r="A182" s="58">
        <v>43040</v>
      </c>
      <c r="B182" s="70" t="str">
        <f>MONTH(Indice_Emprego[[#This Row],[Período]])&amp;YEAR(Indice_Emprego[[#This Row],[Período]])</f>
        <v>112017</v>
      </c>
      <c r="C182" s="59">
        <v>103.1173</v>
      </c>
      <c r="D182" s="20">
        <v>137.81960000000001</v>
      </c>
      <c r="E182" s="20">
        <v>101.08369999999999</v>
      </c>
    </row>
    <row r="183" spans="1:5" x14ac:dyDescent="0.3">
      <c r="A183" s="61">
        <v>43070</v>
      </c>
      <c r="B183" s="71" t="str">
        <f>MONTH(Indice_Emprego[[#This Row],[Período]])&amp;YEAR(Indice_Emprego[[#This Row],[Período]])</f>
        <v>122017</v>
      </c>
      <c r="C183" s="102">
        <v>102.01390000000001</v>
      </c>
      <c r="D183" s="21">
        <v>136.34549999999999</v>
      </c>
      <c r="E183" s="21">
        <v>100.00190000000001</v>
      </c>
    </row>
    <row r="184" spans="1:5" x14ac:dyDescent="0.3">
      <c r="A184" s="58">
        <v>43101</v>
      </c>
      <c r="B184" s="71" t="str">
        <f>MONTH(Indice_Emprego[[#This Row],[Período]])&amp;YEAR(Indice_Emprego[[#This Row],[Período]])</f>
        <v>12018</v>
      </c>
      <c r="C184" s="59">
        <v>102.2974</v>
      </c>
      <c r="D184" s="20">
        <v>135.01990000000001</v>
      </c>
      <c r="E184" s="20">
        <v>100.3797</v>
      </c>
    </row>
    <row r="185" spans="1:5" x14ac:dyDescent="0.3">
      <c r="A185" s="58">
        <v>43132</v>
      </c>
      <c r="B185" s="71" t="str">
        <f>MONTH(Indice_Emprego[[#This Row],[Período]])&amp;YEAR(Indice_Emprego[[#This Row],[Período]])</f>
        <v>22018</v>
      </c>
      <c r="C185" s="59">
        <v>102.44159999999999</v>
      </c>
      <c r="D185" s="20">
        <v>136.49950000000001</v>
      </c>
      <c r="E185" s="20">
        <v>100.4457</v>
      </c>
    </row>
    <row r="186" spans="1:5" x14ac:dyDescent="0.3">
      <c r="A186" s="58">
        <v>43160</v>
      </c>
      <c r="B186" s="71" t="str">
        <f>MONTH(Indice_Emprego[[#This Row],[Período]])&amp;YEAR(Indice_Emprego[[#This Row],[Período]])</f>
        <v>32018</v>
      </c>
      <c r="C186" s="59">
        <v>102.8507</v>
      </c>
      <c r="D186" s="20">
        <v>138.40809999999999</v>
      </c>
      <c r="E186" s="20">
        <v>100.767</v>
      </c>
    </row>
    <row r="187" spans="1:5" x14ac:dyDescent="0.3">
      <c r="A187" s="58">
        <v>43191</v>
      </c>
      <c r="B187" s="71" t="str">
        <f>MONTH(Indice_Emprego[[#This Row],[Período]])&amp;YEAR(Indice_Emprego[[#This Row],[Período]])</f>
        <v>42018</v>
      </c>
      <c r="C187" s="59">
        <v>104.2414</v>
      </c>
      <c r="D187" s="20">
        <v>138.32579999999999</v>
      </c>
      <c r="E187" s="20">
        <v>102.2439</v>
      </c>
    </row>
    <row r="188" spans="1:5" x14ac:dyDescent="0.3">
      <c r="A188" s="58">
        <v>43221</v>
      </c>
      <c r="B188" s="71" t="str">
        <f>MONTH(Indice_Emprego[[#This Row],[Período]])&amp;YEAR(Indice_Emprego[[#This Row],[Período]])</f>
        <v>52018</v>
      </c>
      <c r="C188" s="59">
        <v>105.2941</v>
      </c>
      <c r="D188" s="20">
        <v>138.43010000000001</v>
      </c>
      <c r="E188" s="20">
        <v>103.3523</v>
      </c>
    </row>
    <row r="189" spans="1:5" x14ac:dyDescent="0.3">
      <c r="A189" s="58">
        <v>43252</v>
      </c>
      <c r="B189" s="71" t="str">
        <f>MONTH(Indice_Emprego[[#This Row],[Período]])&amp;YEAR(Indice_Emprego[[#This Row],[Período]])</f>
        <v>62018</v>
      </c>
      <c r="C189" s="59">
        <v>104.2864</v>
      </c>
      <c r="D189" s="20">
        <v>138.4521</v>
      </c>
      <c r="E189" s="20">
        <v>102.2842</v>
      </c>
    </row>
    <row r="190" spans="1:5" x14ac:dyDescent="0.3">
      <c r="A190" s="58">
        <v>43282</v>
      </c>
      <c r="B190" s="71" t="str">
        <f>MONTH(Indice_Emprego[[#This Row],[Período]])&amp;YEAR(Indice_Emprego[[#This Row],[Período]])</f>
        <v>72018</v>
      </c>
      <c r="C190" s="59">
        <v>104.1567</v>
      </c>
      <c r="D190" s="20">
        <v>138.2105</v>
      </c>
      <c r="E190" s="20">
        <v>102.161</v>
      </c>
    </row>
    <row r="191" spans="1:5" x14ac:dyDescent="0.3">
      <c r="A191" s="58">
        <v>43313</v>
      </c>
      <c r="B191" s="71" t="str">
        <f>MONTH(Indice_Emprego[[#This Row],[Período]])&amp;YEAR(Indice_Emprego[[#This Row],[Período]])</f>
        <v>82018</v>
      </c>
      <c r="C191" s="59">
        <v>103.3104</v>
      </c>
      <c r="D191" s="20">
        <v>138.38069999999999</v>
      </c>
      <c r="E191" s="20">
        <v>101.2552</v>
      </c>
    </row>
    <row r="192" spans="1:5" x14ac:dyDescent="0.3">
      <c r="A192" s="58">
        <v>43344</v>
      </c>
      <c r="B192" s="71" t="str">
        <f>MONTH(Indice_Emprego[[#This Row],[Período]])&amp;YEAR(Indice_Emprego[[#This Row],[Período]])</f>
        <v>92018</v>
      </c>
      <c r="C192" s="59">
        <v>103.208</v>
      </c>
      <c r="D192" s="20">
        <v>138.21600000000001</v>
      </c>
      <c r="E192" s="20">
        <v>101.15649999999999</v>
      </c>
    </row>
    <row r="193" spans="1:5" x14ac:dyDescent="0.3">
      <c r="A193" s="58">
        <v>43374</v>
      </c>
      <c r="B193" s="71" t="str">
        <f>MONTH(Indice_Emprego[[#This Row],[Período]])&amp;YEAR(Indice_Emprego[[#This Row],[Período]])</f>
        <v>102018</v>
      </c>
      <c r="C193" s="59">
        <v>102.8631</v>
      </c>
      <c r="D193" s="20">
        <v>139.45670000000001</v>
      </c>
      <c r="E193" s="20">
        <v>100.7187</v>
      </c>
    </row>
    <row r="194" spans="1:5" x14ac:dyDescent="0.3">
      <c r="A194" s="58">
        <v>43405</v>
      </c>
      <c r="B194" s="71" t="str">
        <f>MONTH(Indice_Emprego[[#This Row],[Período]])&amp;YEAR(Indice_Emprego[[#This Row],[Período]])</f>
        <v>112018</v>
      </c>
      <c r="C194" s="59">
        <v>103.8796</v>
      </c>
      <c r="D194" s="20">
        <v>139.53909999999999</v>
      </c>
      <c r="E194" s="20">
        <v>101.7899</v>
      </c>
    </row>
    <row r="195" spans="1:5" x14ac:dyDescent="0.3">
      <c r="A195" s="58">
        <v>43435</v>
      </c>
      <c r="B195" s="71" t="str">
        <f>MONTH(Indice_Emprego[[#This Row],[Período]])&amp;YEAR(Indice_Emprego[[#This Row],[Período]])</f>
        <v>122018</v>
      </c>
      <c r="C195" s="59">
        <v>103.2346</v>
      </c>
      <c r="D195" s="20">
        <v>139.2371</v>
      </c>
      <c r="E195" s="20">
        <v>101.1247</v>
      </c>
    </row>
    <row r="196" spans="1:5" x14ac:dyDescent="0.3">
      <c r="A196" s="58">
        <v>43466</v>
      </c>
      <c r="B196" s="132" t="str">
        <f>MONTH(Indice_Emprego[[#This Row],[Período]])&amp;YEAR(Indice_Emprego[[#This Row],[Período]])</f>
        <v>12019</v>
      </c>
      <c r="C196" s="59">
        <v>102.25</v>
      </c>
      <c r="D196" s="20">
        <v>139.07</v>
      </c>
      <c r="E196" s="20">
        <v>100.09</v>
      </c>
    </row>
    <row r="197" spans="1:5" x14ac:dyDescent="0.3">
      <c r="A197" s="58">
        <v>43497</v>
      </c>
      <c r="B197" s="132" t="str">
        <f>MONTH(Indice_Emprego[[#This Row],[Período]])&amp;YEAR(Indice_Emprego[[#This Row],[Período]])</f>
        <v>22019</v>
      </c>
      <c r="C197" s="59">
        <v>102.25</v>
      </c>
      <c r="D197" s="20">
        <v>139.07</v>
      </c>
      <c r="E197" s="20">
        <v>100.09</v>
      </c>
    </row>
    <row r="198" spans="1:5" x14ac:dyDescent="0.3">
      <c r="A198" s="58">
        <v>43525</v>
      </c>
      <c r="B198" s="132" t="str">
        <f>MONTH(Indice_Emprego[[#This Row],[Período]])&amp;YEAR(Indice_Emprego[[#This Row],[Período]])</f>
        <v>32019</v>
      </c>
      <c r="C198" s="59">
        <v>102.82</v>
      </c>
      <c r="D198" s="20">
        <v>139.11000000000001</v>
      </c>
      <c r="E198" s="20">
        <v>100.7</v>
      </c>
    </row>
    <row r="199" spans="1:5" x14ac:dyDescent="0.3">
      <c r="A199" s="58">
        <v>43556</v>
      </c>
      <c r="B199" s="132" t="str">
        <f>MONTH(Indice_Emprego[[#This Row],[Período]])&amp;YEAR(Indice_Emprego[[#This Row],[Período]])</f>
        <v>42019</v>
      </c>
      <c r="C199" s="59">
        <v>103.93</v>
      </c>
      <c r="D199" s="20">
        <v>139.02000000000001</v>
      </c>
      <c r="E199" s="20">
        <v>101.87</v>
      </c>
    </row>
    <row r="200" spans="1:5" x14ac:dyDescent="0.3">
      <c r="A200" s="58">
        <v>43586</v>
      </c>
      <c r="B200" s="132" t="str">
        <f>MONTH(Indice_Emprego[[#This Row],[Período]])&amp;YEAR(Indice_Emprego[[#This Row],[Período]])</f>
        <v>52019</v>
      </c>
      <c r="C200" s="59">
        <v>105.38</v>
      </c>
      <c r="D200" s="20">
        <v>139.07</v>
      </c>
      <c r="E200" s="20">
        <v>103.4</v>
      </c>
    </row>
    <row r="201" spans="1:5" x14ac:dyDescent="0.3">
      <c r="A201" s="58">
        <v>43617</v>
      </c>
      <c r="B201" s="132" t="str">
        <f>MONTH(Indice_Emprego[[#This Row],[Período]])&amp;YEAR(Indice_Emprego[[#This Row],[Período]])</f>
        <v>62019</v>
      </c>
      <c r="C201" s="59">
        <v>105.64</v>
      </c>
      <c r="D201" s="20">
        <v>139.59</v>
      </c>
      <c r="E201" s="20">
        <v>103.65</v>
      </c>
    </row>
    <row r="202" spans="1:5" x14ac:dyDescent="0.3">
      <c r="A202" s="58">
        <v>43647</v>
      </c>
      <c r="B202" s="132" t="str">
        <f>MONTH(Indice_Emprego[[#This Row],[Período]])&amp;YEAR(Indice_Emprego[[#This Row],[Período]])</f>
        <v>72019</v>
      </c>
      <c r="C202" s="59">
        <v>106.03</v>
      </c>
      <c r="D202" s="20">
        <v>140.08000000000001</v>
      </c>
      <c r="E202" s="20">
        <v>104.04</v>
      </c>
    </row>
    <row r="203" spans="1:5" x14ac:dyDescent="0.3">
      <c r="A203" s="58">
        <v>43678</v>
      </c>
      <c r="B203" s="132" t="str">
        <f>MONTH(Indice_Emprego[[#This Row],[Período]])&amp;YEAR(Indice_Emprego[[#This Row],[Período]])</f>
        <v>82019</v>
      </c>
      <c r="C203" s="59">
        <v>107.17</v>
      </c>
      <c r="D203" s="20">
        <v>140.69999999999999</v>
      </c>
      <c r="E203" s="20">
        <v>105.2</v>
      </c>
    </row>
    <row r="204" spans="1:5" x14ac:dyDescent="0.3">
      <c r="A204" s="58">
        <v>43709</v>
      </c>
      <c r="B204" s="132" t="str">
        <f>MONTH(Indice_Emprego[[#This Row],[Período]])&amp;YEAR(Indice_Emprego[[#This Row],[Período]])</f>
        <v>92019</v>
      </c>
      <c r="C204" s="59">
        <v>107.02</v>
      </c>
      <c r="D204" s="20">
        <v>141.35</v>
      </c>
      <c r="E204" s="20">
        <v>105.01</v>
      </c>
    </row>
    <row r="205" spans="1:5" x14ac:dyDescent="0.3">
      <c r="A205" s="58">
        <v>43739</v>
      </c>
      <c r="B205" s="132" t="str">
        <f>MONTH(Indice_Emprego[[#This Row],[Período]])&amp;YEAR(Indice_Emprego[[#This Row],[Período]])</f>
        <v>102019</v>
      </c>
      <c r="C205" s="59">
        <v>107.32</v>
      </c>
      <c r="D205" s="20">
        <v>141.86000000000001</v>
      </c>
      <c r="E205" s="20">
        <v>105.3</v>
      </c>
    </row>
    <row r="206" spans="1:5" x14ac:dyDescent="0.3">
      <c r="A206" s="58">
        <v>43770</v>
      </c>
      <c r="B206" s="132" t="str">
        <f>MONTH(Indice_Emprego[[#This Row],[Período]])&amp;YEAR(Indice_Emprego[[#This Row],[Período]])</f>
        <v>112019</v>
      </c>
      <c r="C206" s="59">
        <v>108.35</v>
      </c>
      <c r="D206" s="20">
        <v>141.93</v>
      </c>
      <c r="E206" s="20">
        <v>106.38</v>
      </c>
    </row>
    <row r="207" spans="1:5" x14ac:dyDescent="0.3">
      <c r="A207" s="58">
        <v>43800</v>
      </c>
      <c r="B207" s="132" t="str">
        <f>MONTH(Indice_Emprego[[#This Row],[Período]])&amp;YEAR(Indice_Emprego[[#This Row],[Período]])</f>
        <v>122019</v>
      </c>
      <c r="C207" s="59">
        <v>107.01</v>
      </c>
      <c r="D207" s="20">
        <v>141.35</v>
      </c>
      <c r="E207" s="20">
        <v>104.99</v>
      </c>
    </row>
    <row r="208" spans="1:5" x14ac:dyDescent="0.3">
      <c r="A208" s="58">
        <v>43831</v>
      </c>
      <c r="B208" s="132" t="str">
        <f>MONTH(Indice_Emprego[[#This Row],[Período]])&amp;YEAR(Indice_Emprego[[#This Row],[Período]])</f>
        <v>12020</v>
      </c>
      <c r="C208" s="59">
        <v>106.95</v>
      </c>
      <c r="D208" s="20">
        <v>141.56</v>
      </c>
      <c r="E208" s="20">
        <v>104.92</v>
      </c>
    </row>
    <row r="209" spans="1:5" x14ac:dyDescent="0.3">
      <c r="A209" s="58">
        <v>43862</v>
      </c>
      <c r="B209" s="132" t="str">
        <f>MONTH(Indice_Emprego[[#This Row],[Período]])&amp;YEAR(Indice_Emprego[[#This Row],[Período]])</f>
        <v>22020</v>
      </c>
      <c r="C209" s="59">
        <v>107.47</v>
      </c>
      <c r="D209" s="20">
        <v>141.58000000000001</v>
      </c>
      <c r="E209" s="20">
        <v>105.47</v>
      </c>
    </row>
    <row r="210" spans="1:5" x14ac:dyDescent="0.3">
      <c r="A210" s="58">
        <v>43891</v>
      </c>
      <c r="B210" s="132" t="str">
        <f>MONTH(Indice_Emprego[[#This Row],[Período]])&amp;YEAR(Indice_Emprego[[#This Row],[Período]])</f>
        <v>32020</v>
      </c>
      <c r="C210" s="59">
        <v>107.67</v>
      </c>
      <c r="D210" s="20">
        <v>141.33000000000001</v>
      </c>
      <c r="E210" s="20">
        <v>105.7</v>
      </c>
    </row>
    <row r="211" spans="1:5" x14ac:dyDescent="0.3">
      <c r="A211" s="58">
        <v>43922</v>
      </c>
      <c r="B211" s="132" t="str">
        <f>MONTH(Indice_Emprego[[#This Row],[Período]])&amp;YEAR(Indice_Emprego[[#This Row],[Período]])</f>
        <v>42020</v>
      </c>
      <c r="C211" s="59">
        <v>103.55</v>
      </c>
      <c r="D211" s="20">
        <v>138.63999999999999</v>
      </c>
      <c r="E211" s="20">
        <v>101.49</v>
      </c>
    </row>
    <row r="212" spans="1:5" x14ac:dyDescent="0.3">
      <c r="A212" s="58">
        <v>43952</v>
      </c>
      <c r="B212" s="132" t="str">
        <f>MONTH(Indice_Emprego[[#This Row],[Período]])&amp;YEAR(Indice_Emprego[[#This Row],[Período]])</f>
        <v>52020</v>
      </c>
      <c r="C212" s="59">
        <v>102.66</v>
      </c>
      <c r="D212" s="20">
        <v>142.83000000000001</v>
      </c>
      <c r="E212" s="20">
        <v>100.3</v>
      </c>
    </row>
    <row r="213" spans="1:5" x14ac:dyDescent="0.3">
      <c r="A213" s="58">
        <v>43983</v>
      </c>
      <c r="B213" s="132" t="str">
        <f>MONTH(Indice_Emprego[[#This Row],[Período]])&amp;YEAR(Indice_Emprego[[#This Row],[Período]])</f>
        <v>62020</v>
      </c>
      <c r="C213" s="59">
        <v>102.4</v>
      </c>
      <c r="D213" s="20">
        <v>144.49</v>
      </c>
      <c r="E213" s="20">
        <v>99.94</v>
      </c>
    </row>
    <row r="214" spans="1:5" x14ac:dyDescent="0.3">
      <c r="A214" s="58">
        <v>44013</v>
      </c>
      <c r="B214" s="132" t="str">
        <f>MONTH(Indice_Emprego[[#This Row],[Período]])&amp;YEAR(Indice_Emprego[[#This Row],[Período]])</f>
        <v>72020</v>
      </c>
      <c r="C214" s="59">
        <v>101.28</v>
      </c>
      <c r="D214" s="20">
        <v>144.94999999999999</v>
      </c>
      <c r="E214" s="20">
        <v>98.72</v>
      </c>
    </row>
    <row r="215" spans="1:5" x14ac:dyDescent="0.3">
      <c r="A215" s="58">
        <v>44044</v>
      </c>
      <c r="B215" s="132" t="str">
        <f>MONTH(Indice_Emprego[[#This Row],[Período]])&amp;YEAR(Indice_Emprego[[#This Row],[Período]])</f>
        <v>82020</v>
      </c>
      <c r="C215" s="59">
        <v>102.45</v>
      </c>
      <c r="D215" s="20">
        <v>146.21</v>
      </c>
      <c r="E215" s="20">
        <v>99.89</v>
      </c>
    </row>
    <row r="216" spans="1:5" x14ac:dyDescent="0.3">
      <c r="A216" s="58">
        <v>44075</v>
      </c>
      <c r="B216" s="132" t="str">
        <f>MONTH(Indice_Emprego[[#This Row],[Período]])&amp;YEAR(Indice_Emprego[[#This Row],[Período]])</f>
        <v>92020</v>
      </c>
      <c r="C216" s="59">
        <v>103.69</v>
      </c>
      <c r="D216" s="20">
        <v>147.55000000000001</v>
      </c>
      <c r="E216" s="20">
        <v>101.12</v>
      </c>
    </row>
    <row r="217" spans="1:5" x14ac:dyDescent="0.3">
      <c r="A217" s="58">
        <v>44105</v>
      </c>
      <c r="B217" s="132" t="str">
        <f>MONTH(Indice_Emprego[[#This Row],[Período]])&amp;YEAR(Indice_Emprego[[#This Row],[Período]])</f>
        <v>102020</v>
      </c>
      <c r="C217" s="59">
        <v>103.92</v>
      </c>
      <c r="D217" s="20">
        <v>149.97</v>
      </c>
      <c r="E217" s="20">
        <v>101.22</v>
      </c>
    </row>
    <row r="218" spans="1:5" x14ac:dyDescent="0.3">
      <c r="A218" s="58">
        <v>44136</v>
      </c>
      <c r="B218" s="132" t="str">
        <f>MONTH(Indice_Emprego[[#This Row],[Período]])&amp;YEAR(Indice_Emprego[[#This Row],[Período]])</f>
        <v>112020</v>
      </c>
      <c r="C218" s="59">
        <v>103.7</v>
      </c>
      <c r="D218" s="20">
        <v>146.26</v>
      </c>
      <c r="E218" s="20">
        <v>101.21</v>
      </c>
    </row>
    <row r="219" spans="1:5" x14ac:dyDescent="0.3">
      <c r="A219" s="58">
        <v>44166</v>
      </c>
      <c r="B219" s="132" t="str">
        <f>MONTH(Indice_Emprego[[#This Row],[Período]])&amp;YEAR(Indice_Emprego[[#This Row],[Período]])</f>
        <v>122020</v>
      </c>
      <c r="C219" s="59">
        <v>103.81</v>
      </c>
      <c r="D219" s="20">
        <v>149.11000000000001</v>
      </c>
      <c r="E219" s="20">
        <v>101.15</v>
      </c>
    </row>
    <row r="220" spans="1:5" x14ac:dyDescent="0.3">
      <c r="A220" s="58">
        <v>44197</v>
      </c>
      <c r="B220" s="132" t="str">
        <f>MONTH(Indice_Emprego[[#This Row],[Período]])&amp;YEAR(Indice_Emprego[[#This Row],[Período]])</f>
        <v>12021</v>
      </c>
      <c r="C220" s="59">
        <v>105.17</v>
      </c>
      <c r="D220" s="20">
        <v>149.07</v>
      </c>
      <c r="E220" s="20">
        <v>102.59</v>
      </c>
    </row>
    <row r="221" spans="1:5" x14ac:dyDescent="0.3">
      <c r="A221" s="58">
        <v>44228</v>
      </c>
      <c r="B221" s="132" t="str">
        <f>MONTH(Indice_Emprego[[#This Row],[Período]])&amp;YEAR(Indice_Emprego[[#This Row],[Período]])</f>
        <v>22021</v>
      </c>
      <c r="C221" s="59">
        <v>107.07</v>
      </c>
      <c r="D221" s="20">
        <v>151.91</v>
      </c>
      <c r="E221" s="20">
        <v>104.45</v>
      </c>
    </row>
    <row r="222" spans="1:5" x14ac:dyDescent="0.3">
      <c r="A222" s="58">
        <v>44256</v>
      </c>
      <c r="B222" s="132" t="str">
        <f>MONTH(Indice_Emprego[[#This Row],[Período]])&amp;YEAR(Indice_Emprego[[#This Row],[Período]])</f>
        <v>32021</v>
      </c>
      <c r="C222" s="59">
        <v>108.19</v>
      </c>
      <c r="D222" s="20">
        <v>152.6</v>
      </c>
      <c r="E222" s="20">
        <v>105.59</v>
      </c>
    </row>
    <row r="223" spans="1:5" x14ac:dyDescent="0.3">
      <c r="A223" s="58">
        <v>44287</v>
      </c>
      <c r="B223" s="132" t="str">
        <f>MONTH(Indice_Emprego[[#This Row],[Período]])&amp;YEAR(Indice_Emprego[[#This Row],[Período]])</f>
        <v>42021</v>
      </c>
      <c r="C223" s="59">
        <v>109.33</v>
      </c>
      <c r="D223" s="20">
        <v>153.91</v>
      </c>
      <c r="E223" s="20">
        <v>106.72</v>
      </c>
    </row>
    <row r="224" spans="1:5" x14ac:dyDescent="0.3">
      <c r="A224" s="58">
        <v>44317</v>
      </c>
      <c r="B224" s="132" t="str">
        <f>MONTH(Indice_Emprego[[#This Row],[Período]])&amp;YEAR(Indice_Emprego[[#This Row],[Período]])</f>
        <v>52021</v>
      </c>
      <c r="C224" s="59">
        <v>109.79</v>
      </c>
      <c r="D224" s="20">
        <v>158.56</v>
      </c>
      <c r="E224" s="20">
        <v>106.93</v>
      </c>
    </row>
    <row r="225" spans="1:5" x14ac:dyDescent="0.3">
      <c r="A225" s="58">
        <v>44348</v>
      </c>
      <c r="B225" s="132" t="str">
        <f>MONTH(Indice_Emprego[[#This Row],[Período]])&amp;YEAR(Indice_Emprego[[#This Row],[Período]])</f>
        <v>62021</v>
      </c>
      <c r="C225" s="59">
        <v>110.08</v>
      </c>
      <c r="D225" s="20">
        <v>157.38</v>
      </c>
      <c r="E225" s="20">
        <v>107.26</v>
      </c>
    </row>
    <row r="226" spans="1:5" x14ac:dyDescent="0.3">
      <c r="A226" s="58">
        <v>44378</v>
      </c>
      <c r="B226" s="132" t="str">
        <f>MONTH(Indice_Emprego[[#This Row],[Período]])&amp;YEAR(Indice_Emprego[[#This Row],[Período]])</f>
        <v>72021</v>
      </c>
      <c r="C226" s="59">
        <v>109.72</v>
      </c>
      <c r="D226" s="20">
        <v>159.54</v>
      </c>
      <c r="E226" s="20">
        <v>106.74</v>
      </c>
    </row>
    <row r="227" spans="1:5" x14ac:dyDescent="0.3">
      <c r="A227" s="58">
        <v>44409</v>
      </c>
      <c r="B227" s="132" t="str">
        <f>MONTH(Indice_Emprego[[#This Row],[Período]])&amp;YEAR(Indice_Emprego[[#This Row],[Período]])</f>
        <v>82021</v>
      </c>
      <c r="C227" s="59">
        <v>110.34</v>
      </c>
      <c r="D227" s="20">
        <v>158.82</v>
      </c>
      <c r="E227" s="20">
        <v>107.44</v>
      </c>
    </row>
    <row r="228" spans="1:5" x14ac:dyDescent="0.3">
      <c r="A228" s="58">
        <v>44440</v>
      </c>
      <c r="B228" s="132" t="str">
        <f>MONTH(Indice_Emprego[[#This Row],[Período]])&amp;YEAR(Indice_Emprego[[#This Row],[Período]])</f>
        <v>92021</v>
      </c>
      <c r="C228" s="59">
        <v>110.63</v>
      </c>
      <c r="D228" s="20">
        <v>160.97999999999999</v>
      </c>
      <c r="E228" s="20">
        <v>107.62</v>
      </c>
    </row>
    <row r="229" spans="1:5" x14ac:dyDescent="0.3">
      <c r="A229" s="58">
        <v>44470</v>
      </c>
      <c r="B229" s="132" t="str">
        <f>MONTH(Indice_Emprego[[#This Row],[Período]])&amp;YEAR(Indice_Emprego[[#This Row],[Período]])</f>
        <v>102021</v>
      </c>
      <c r="C229" s="59">
        <v>110.11</v>
      </c>
      <c r="D229" s="20">
        <v>159.37</v>
      </c>
      <c r="E229" s="20">
        <v>107.16</v>
      </c>
    </row>
    <row r="230" spans="1:5" x14ac:dyDescent="0.3">
      <c r="A230" s="58">
        <v>44501</v>
      </c>
      <c r="B230" s="132" t="str">
        <f>MONTH(Indice_Emprego[[#This Row],[Período]])&amp;YEAR(Indice_Emprego[[#This Row],[Período]])</f>
        <v>112021</v>
      </c>
      <c r="C230" s="59">
        <v>109.61</v>
      </c>
      <c r="D230" s="20">
        <v>158.34</v>
      </c>
      <c r="E230" s="20">
        <v>106.7</v>
      </c>
    </row>
    <row r="231" spans="1:5" x14ac:dyDescent="0.3">
      <c r="A231" s="58">
        <v>44531</v>
      </c>
      <c r="B231" s="132" t="str">
        <f>MONTH(Indice_Emprego[[#This Row],[Período]])&amp;YEAR(Indice_Emprego[[#This Row],[Período]])</f>
        <v>122021</v>
      </c>
      <c r="C231" s="59">
        <v>108.87</v>
      </c>
      <c r="D231" s="20">
        <v>160.37</v>
      </c>
      <c r="E231" s="20">
        <v>105.79</v>
      </c>
    </row>
    <row r="232" spans="1:5" x14ac:dyDescent="0.3">
      <c r="A232" s="58">
        <v>44562</v>
      </c>
      <c r="B232" s="132" t="str">
        <f>MONTH(Indice_Emprego[[#This Row],[Período]])&amp;YEAR(Indice_Emprego[[#This Row],[Período]])</f>
        <v>12022</v>
      </c>
      <c r="C232" s="59">
        <v>109.7</v>
      </c>
      <c r="D232" s="20">
        <v>159.76</v>
      </c>
      <c r="E232" s="20">
        <v>106.71</v>
      </c>
    </row>
    <row r="233" spans="1:5" x14ac:dyDescent="0.3">
      <c r="A233" s="58">
        <v>44593</v>
      </c>
      <c r="B233" s="132" t="str">
        <f>MONTH(Indice_Emprego[[#This Row],[Período]])&amp;YEAR(Indice_Emprego[[#This Row],[Período]])</f>
        <v>22022</v>
      </c>
      <c r="C233" s="59">
        <v>109.16</v>
      </c>
      <c r="D233" s="20">
        <v>155.41999999999999</v>
      </c>
      <c r="E233" s="20">
        <v>106.4</v>
      </c>
    </row>
    <row r="234" spans="1:5" x14ac:dyDescent="0.3">
      <c r="A234" s="58">
        <v>44621</v>
      </c>
      <c r="B234" s="132" t="str">
        <f>MONTH(Indice_Emprego[[#This Row],[Período]])&amp;YEAR(Indice_Emprego[[#This Row],[Período]])</f>
        <v>32022</v>
      </c>
      <c r="C234" s="59">
        <v>109.29</v>
      </c>
      <c r="D234" s="20">
        <v>154.22999999999999</v>
      </c>
      <c r="E234" s="20">
        <v>106.61</v>
      </c>
    </row>
    <row r="235" spans="1:5" x14ac:dyDescent="0.3">
      <c r="A235" s="58">
        <v>44652</v>
      </c>
      <c r="B235" s="132" t="str">
        <f>MONTH(Indice_Emprego[[#This Row],[Período]])&amp;YEAR(Indice_Emprego[[#This Row],[Período]])</f>
        <v>42022</v>
      </c>
      <c r="C235" s="59">
        <v>108.45</v>
      </c>
      <c r="D235" s="20">
        <v>149.63999999999999</v>
      </c>
      <c r="E235" s="20">
        <v>105.99</v>
      </c>
    </row>
    <row r="236" spans="1:5" x14ac:dyDescent="0.3">
      <c r="A236" s="58">
        <v>44682</v>
      </c>
      <c r="B236" s="132" t="str">
        <f>MONTH(Indice_Emprego[[#This Row],[Período]])&amp;YEAR(Indice_Emprego[[#This Row],[Período]])</f>
        <v>52022</v>
      </c>
      <c r="C236" s="59">
        <v>108.92</v>
      </c>
      <c r="D236" s="20">
        <v>148.08000000000001</v>
      </c>
      <c r="E236" s="20">
        <v>106.58</v>
      </c>
    </row>
    <row r="237" spans="1:5" x14ac:dyDescent="0.3">
      <c r="A237" s="58">
        <v>44713</v>
      </c>
      <c r="B237" s="132" t="str">
        <f>MONTH(Indice_Emprego[[#This Row],[Período]])&amp;YEAR(Indice_Emprego[[#This Row],[Período]])</f>
        <v>62022</v>
      </c>
      <c r="C237" s="59">
        <v>110.13</v>
      </c>
      <c r="D237" s="20">
        <v>153.28</v>
      </c>
      <c r="E237" s="20">
        <v>107.55</v>
      </c>
    </row>
    <row r="238" spans="1:5" x14ac:dyDescent="0.3">
      <c r="A238" s="58">
        <v>44743</v>
      </c>
      <c r="B238" s="132" t="str">
        <f>MONTH(Indice_Emprego[[#This Row],[Período]])&amp;YEAR(Indice_Emprego[[#This Row],[Período]])</f>
        <v>72022</v>
      </c>
      <c r="C238" s="59">
        <v>110.02</v>
      </c>
      <c r="D238" s="20">
        <v>150.29</v>
      </c>
      <c r="E238" s="20">
        <v>107.61</v>
      </c>
    </row>
    <row r="239" spans="1:5" x14ac:dyDescent="0.3">
      <c r="A239" s="58">
        <v>44774</v>
      </c>
      <c r="B239" s="132" t="str">
        <f>MONTH(Indice_Emprego[[#This Row],[Período]])&amp;YEAR(Indice_Emprego[[#This Row],[Período]])</f>
        <v>82022</v>
      </c>
      <c r="C239" s="59">
        <v>110.07</v>
      </c>
      <c r="D239" s="20">
        <v>153.13</v>
      </c>
      <c r="E239" s="20">
        <v>107.5</v>
      </c>
    </row>
    <row r="240" spans="1:5" x14ac:dyDescent="0.3">
      <c r="A240" s="58">
        <v>44805</v>
      </c>
      <c r="B240" s="132" t="str">
        <f>MONTH(Indice_Emprego[[#This Row],[Período]])&amp;YEAR(Indice_Emprego[[#This Row],[Período]])</f>
        <v>92022</v>
      </c>
      <c r="C240" s="59">
        <v>110.06</v>
      </c>
      <c r="D240" s="20">
        <v>153.43</v>
      </c>
      <c r="E240" s="20">
        <v>107.47</v>
      </c>
    </row>
    <row r="241" spans="1:5" x14ac:dyDescent="0.3">
      <c r="A241" s="58">
        <v>44835</v>
      </c>
      <c r="B241" s="132" t="str">
        <f>MONTH(Indice_Emprego[[#This Row],[Período]])&amp;YEAR(Indice_Emprego[[#This Row],[Período]])</f>
        <v>102022</v>
      </c>
      <c r="C241" s="59">
        <v>109.75</v>
      </c>
      <c r="D241" s="20">
        <v>153.19999999999999</v>
      </c>
      <c r="E241" s="20">
        <v>107.16</v>
      </c>
    </row>
    <row r="242" spans="1:5" x14ac:dyDescent="0.3">
      <c r="A242" s="58">
        <v>44866</v>
      </c>
      <c r="B242" s="132" t="str">
        <f>MONTH(Indice_Emprego[[#This Row],[Período]])&amp;YEAR(Indice_Emprego[[#This Row],[Período]])</f>
        <v>112022</v>
      </c>
      <c r="C242" s="59">
        <v>110</v>
      </c>
      <c r="D242" s="20">
        <v>155.34</v>
      </c>
      <c r="E242" s="20">
        <v>107.29</v>
      </c>
    </row>
    <row r="243" spans="1:5" x14ac:dyDescent="0.3">
      <c r="A243" s="58">
        <v>44896</v>
      </c>
      <c r="B243" s="132" t="str">
        <f>MONTH(Indice_Emprego[[#This Row],[Período]])&amp;YEAR(Indice_Emprego[[#This Row],[Período]])</f>
        <v>122022</v>
      </c>
      <c r="C243" s="59">
        <v>109.65</v>
      </c>
      <c r="D243" s="20">
        <v>155.59</v>
      </c>
      <c r="E243" s="20">
        <v>106.91</v>
      </c>
    </row>
    <row r="244" spans="1:5" x14ac:dyDescent="0.3">
      <c r="A244" s="58">
        <v>44927</v>
      </c>
      <c r="B244" s="132" t="str">
        <f>MONTH(Indice_Emprego[[#This Row],[Período]])&amp;YEAR(Indice_Emprego[[#This Row],[Período]])</f>
        <v>12023</v>
      </c>
      <c r="C244" s="59">
        <v>109.55</v>
      </c>
      <c r="D244" s="20">
        <v>157.46</v>
      </c>
      <c r="E244" s="20">
        <v>106.69</v>
      </c>
    </row>
    <row r="245" spans="1:5" x14ac:dyDescent="0.3">
      <c r="A245" s="58">
        <v>44958</v>
      </c>
      <c r="B245" s="132" t="str">
        <f>MONTH(Indice_Emprego[[#This Row],[Período]])&amp;YEAR(Indice_Emprego[[#This Row],[Período]])</f>
        <v>22023</v>
      </c>
      <c r="C245" s="59">
        <v>110.14</v>
      </c>
      <c r="D245" s="20">
        <v>155.03</v>
      </c>
      <c r="E245" s="20">
        <v>107.46</v>
      </c>
    </row>
    <row r="246" spans="1:5" x14ac:dyDescent="0.3">
      <c r="A246" s="58">
        <v>44986</v>
      </c>
      <c r="B246" s="132" t="str">
        <f>MONTH(Indice_Emprego[[#This Row],[Período]])&amp;YEAR(Indice_Emprego[[#This Row],[Período]])</f>
        <v>32023</v>
      </c>
      <c r="C246" s="59">
        <v>110.38</v>
      </c>
      <c r="D246" s="20">
        <v>154.69999999999999</v>
      </c>
      <c r="E246" s="20">
        <v>107.73</v>
      </c>
    </row>
    <row r="247" spans="1:5" x14ac:dyDescent="0.3">
      <c r="A247" s="58">
        <v>45017</v>
      </c>
      <c r="B247" s="132" t="str">
        <f>MONTH(Indice_Emprego[[#This Row],[Período]])&amp;YEAR(Indice_Emprego[[#This Row],[Período]])</f>
        <v>42023</v>
      </c>
      <c r="C247" s="59">
        <v>115.62</v>
      </c>
      <c r="D247" s="20">
        <v>156.19999999999999</v>
      </c>
      <c r="E247" s="20">
        <v>113.19</v>
      </c>
    </row>
    <row r="248" spans="1:5" x14ac:dyDescent="0.3">
      <c r="A248" s="58">
        <v>45047</v>
      </c>
      <c r="B248" s="132" t="str">
        <f>MONTH(Indice_Emprego[[#This Row],[Período]])&amp;YEAR(Indice_Emprego[[#This Row],[Período]])</f>
        <v>52023</v>
      </c>
      <c r="C248" s="59">
        <v>116.85</v>
      </c>
      <c r="D248" s="20">
        <v>154.44999999999999</v>
      </c>
      <c r="E248" s="20">
        <v>114.61</v>
      </c>
    </row>
    <row r="249" spans="1:5" x14ac:dyDescent="0.3">
      <c r="A249" s="58">
        <v>45078</v>
      </c>
      <c r="B249" s="132" t="str">
        <f>MONTH(Indice_Emprego[[#This Row],[Período]])&amp;YEAR(Indice_Emprego[[#This Row],[Período]])</f>
        <v>62023</v>
      </c>
      <c r="C249" s="59">
        <v>117.5</v>
      </c>
      <c r="D249" s="20">
        <v>163</v>
      </c>
      <c r="E249" s="20">
        <v>114.78</v>
      </c>
    </row>
    <row r="250" spans="1:5" x14ac:dyDescent="0.3">
      <c r="A250" s="58">
        <v>45108</v>
      </c>
      <c r="B250" s="132" t="str">
        <f>MONTH(Indice_Emprego[[#This Row],[Período]])&amp;YEAR(Indice_Emprego[[#This Row],[Período]])</f>
        <v>72023</v>
      </c>
      <c r="C250" s="59">
        <v>117.37</v>
      </c>
      <c r="D250" s="20">
        <v>161.19999999999999</v>
      </c>
      <c r="E250" s="20">
        <v>114.75</v>
      </c>
    </row>
    <row r="251" spans="1:5" x14ac:dyDescent="0.3">
      <c r="A251" s="58">
        <v>45139</v>
      </c>
      <c r="B251" s="132" t="str">
        <f>MONTH(Indice_Emprego[[#This Row],[Período]])&amp;YEAR(Indice_Emprego[[#This Row],[Período]])</f>
        <v>82023</v>
      </c>
      <c r="C251" s="59">
        <v>116.65</v>
      </c>
      <c r="D251" s="20">
        <v>150.53</v>
      </c>
      <c r="E251" s="20">
        <v>114.63</v>
      </c>
    </row>
    <row r="252" spans="1:5" x14ac:dyDescent="0.3">
      <c r="A252" s="58">
        <v>45170</v>
      </c>
      <c r="B252" s="132" t="str">
        <f>MONTH(Indice_Emprego[[#This Row],[Período]])&amp;YEAR(Indice_Emprego[[#This Row],[Período]])</f>
        <v>92023</v>
      </c>
      <c r="C252" s="59">
        <v>116.27</v>
      </c>
      <c r="D252" s="20">
        <v>146.93</v>
      </c>
      <c r="E252" s="20">
        <v>114.44</v>
      </c>
    </row>
    <row r="253" spans="1:5" x14ac:dyDescent="0.3">
      <c r="A253" s="58">
        <v>45200</v>
      </c>
      <c r="B253" s="132" t="str">
        <f>MONTH(Indice_Emprego[[#This Row],[Período]])&amp;YEAR(Indice_Emprego[[#This Row],[Período]])</f>
        <v>102023</v>
      </c>
      <c r="C253" s="59">
        <v>115.86</v>
      </c>
      <c r="D253" s="20">
        <v>147.1</v>
      </c>
      <c r="E253" s="20">
        <v>114</v>
      </c>
    </row>
    <row r="254" spans="1:5" x14ac:dyDescent="0.3">
      <c r="A254" s="58">
        <v>45231</v>
      </c>
      <c r="B254" s="132" t="str">
        <f>MONTH(Indice_Emprego[[#This Row],[Período]])&amp;YEAR(Indice_Emprego[[#This Row],[Período]])</f>
        <v>112023</v>
      </c>
      <c r="C254" s="59">
        <v>116.12</v>
      </c>
      <c r="D254" s="20">
        <v>149.9</v>
      </c>
      <c r="E254" s="20">
        <v>114.1</v>
      </c>
    </row>
    <row r="255" spans="1:5" x14ac:dyDescent="0.3">
      <c r="A255" s="58">
        <v>45261</v>
      </c>
      <c r="B255" s="132" t="str">
        <f>MONTH(Indice_Emprego[[#This Row],[Período]])&amp;YEAR(Indice_Emprego[[#This Row],[Período]])</f>
        <v>122023</v>
      </c>
      <c r="C255" s="59">
        <v>115.17</v>
      </c>
      <c r="D255" s="20">
        <v>150.21</v>
      </c>
      <c r="E255" s="20">
        <v>113.07</v>
      </c>
    </row>
    <row r="256" spans="1:5" x14ac:dyDescent="0.3">
      <c r="A256" s="58">
        <v>45292</v>
      </c>
      <c r="B256" s="132" t="str">
        <f>MONTH(Indice_Emprego[[#This Row],[Período]])&amp;YEAR(Indice_Emprego[[#This Row],[Período]])</f>
        <v>12024</v>
      </c>
      <c r="C256" s="59">
        <v>117.47</v>
      </c>
      <c r="D256" s="20">
        <v>150.30000000000001</v>
      </c>
      <c r="E256" s="20">
        <v>115.51</v>
      </c>
    </row>
    <row r="257" spans="1:5" x14ac:dyDescent="0.3">
      <c r="A257" s="58">
        <v>45323</v>
      </c>
      <c r="B257" s="132" t="str">
        <f>MONTH(Indice_Emprego[[#This Row],[Período]])&amp;YEAR(Indice_Emprego[[#This Row],[Período]])</f>
        <v>22024</v>
      </c>
      <c r="C257" s="59">
        <v>117.96</v>
      </c>
      <c r="D257" s="20">
        <v>151.35</v>
      </c>
      <c r="E257" s="20">
        <v>115.96</v>
      </c>
    </row>
    <row r="258" spans="1:5" x14ac:dyDescent="0.3">
      <c r="A258" s="58">
        <v>45352</v>
      </c>
      <c r="B258" s="132" t="str">
        <f>MONTH(Indice_Emprego[[#This Row],[Período]])&amp;YEAR(Indice_Emprego[[#This Row],[Período]])</f>
        <v>32024</v>
      </c>
      <c r="C258" s="59">
        <v>118.45</v>
      </c>
      <c r="D258" s="20">
        <v>149.55000000000001</v>
      </c>
      <c r="E258" s="20">
        <v>116.6</v>
      </c>
    </row>
    <row r="259" spans="1:5" x14ac:dyDescent="0.3">
      <c r="A259" s="58">
        <v>45383</v>
      </c>
      <c r="B259" s="132" t="str">
        <f>MONTH(Indice_Emprego[[#This Row],[Período]])&amp;YEAR(Indice_Emprego[[#This Row],[Período]])</f>
        <v>42024</v>
      </c>
      <c r="C259" s="59">
        <v>118.66</v>
      </c>
      <c r="D259" s="20">
        <v>150.44999999999999</v>
      </c>
      <c r="E259" s="20">
        <v>116.76</v>
      </c>
    </row>
    <row r="260" spans="1:5" x14ac:dyDescent="0.3">
      <c r="A260" s="58">
        <v>45413</v>
      </c>
      <c r="B260" s="132" t="str">
        <f>MONTH(Indice_Emprego[[#This Row],[Período]])&amp;YEAR(Indice_Emprego[[#This Row],[Período]])</f>
        <v>52024</v>
      </c>
      <c r="C260" s="59">
        <v>118.6</v>
      </c>
      <c r="D260" s="20">
        <v>151.24</v>
      </c>
      <c r="E260" s="20">
        <v>116.65</v>
      </c>
    </row>
    <row r="261" spans="1:5" x14ac:dyDescent="0.3">
      <c r="A261" s="58">
        <v>45444</v>
      </c>
      <c r="B261" s="132" t="str">
        <f>MONTH(Indice_Emprego[[#This Row],[Período]])&amp;YEAR(Indice_Emprego[[#This Row],[Período]])</f>
        <v>62024</v>
      </c>
      <c r="C261" s="59">
        <v>118.44</v>
      </c>
      <c r="D261" s="20">
        <v>151.94999999999999</v>
      </c>
      <c r="E261" s="20">
        <v>116.44</v>
      </c>
    </row>
    <row r="262" spans="1:5" x14ac:dyDescent="0.3">
      <c r="A262" s="58">
        <v>45474</v>
      </c>
      <c r="B262" s="132" t="str">
        <f>MONTH(Indice_Emprego[[#This Row],[Período]])&amp;YEAR(Indice_Emprego[[#This Row],[Período]])</f>
        <v>72024</v>
      </c>
      <c r="C262" s="59">
        <v>118.65</v>
      </c>
      <c r="D262" s="20">
        <v>155.31</v>
      </c>
      <c r="E262" s="20">
        <v>116.46</v>
      </c>
    </row>
    <row r="263" spans="1:5" x14ac:dyDescent="0.3">
      <c r="A263" s="58">
        <v>45505</v>
      </c>
      <c r="B263" s="132" t="str">
        <f>MONTH(Indice_Emprego[[#This Row],[Período]])&amp;YEAR(Indice_Emprego[[#This Row],[Período]])</f>
        <v>82024</v>
      </c>
      <c r="C263" s="59">
        <v>118.88</v>
      </c>
      <c r="D263" s="20">
        <v>156.91999999999999</v>
      </c>
      <c r="E263" s="20">
        <v>116.6</v>
      </c>
    </row>
    <row r="264" spans="1:5" x14ac:dyDescent="0.3">
      <c r="A264" s="58">
        <v>45536</v>
      </c>
      <c r="B264" s="132" t="str">
        <f>MONTH(Indice_Emprego[[#This Row],[Período]])&amp;YEAR(Indice_Emprego[[#This Row],[Período]])</f>
        <v>92024</v>
      </c>
      <c r="C264" s="59">
        <v>119.48</v>
      </c>
      <c r="D264" s="20">
        <v>157.44999999999999</v>
      </c>
      <c r="E264" s="20">
        <v>117.21</v>
      </c>
    </row>
    <row r="265" spans="1:5" x14ac:dyDescent="0.3">
      <c r="A265" s="58">
        <v>45566</v>
      </c>
      <c r="B265" s="132" t="str">
        <f>MONTH(Indice_Emprego[[#This Row],[Período]])&amp;YEAR(Indice_Emprego[[#This Row],[Período]])</f>
        <v>102024</v>
      </c>
      <c r="C265" s="59">
        <v>119.17</v>
      </c>
      <c r="D265" s="20">
        <v>156.62</v>
      </c>
      <c r="E265" s="20">
        <v>116.93</v>
      </c>
    </row>
    <row r="266" spans="1:5" x14ac:dyDescent="0.3">
      <c r="A266" s="58">
        <v>45597</v>
      </c>
      <c r="B266" s="132" t="str">
        <f>MONTH(Indice_Emprego[[#This Row],[Período]])&amp;YEAR(Indice_Emprego[[#This Row],[Período]])</f>
        <v>112024</v>
      </c>
      <c r="C266" s="59">
        <v>118.94</v>
      </c>
      <c r="D266" s="20">
        <v>156.46</v>
      </c>
      <c r="E266" s="20">
        <v>116.7</v>
      </c>
    </row>
    <row r="267" spans="1:5" x14ac:dyDescent="0.3">
      <c r="A267" s="58">
        <v>45627</v>
      </c>
      <c r="B267" s="132" t="str">
        <f>MONTH(Indice_Emprego[[#This Row],[Período]])&amp;YEAR(Indice_Emprego[[#This Row],[Período]])</f>
        <v>122024</v>
      </c>
      <c r="C267" s="59">
        <v>118.17</v>
      </c>
      <c r="D267" s="20">
        <v>155.97999999999999</v>
      </c>
      <c r="E267" s="20">
        <v>115.91</v>
      </c>
    </row>
    <row r="268" spans="1:5" x14ac:dyDescent="0.3">
      <c r="A268" s="58">
        <v>45658</v>
      </c>
      <c r="B268" s="132" t="str">
        <f>MONTH(Indice_Emprego[[#This Row],[Período]])&amp;YEAR(Indice_Emprego[[#This Row],[Período]])</f>
        <v>12025</v>
      </c>
      <c r="C268" s="59">
        <v>119.75</v>
      </c>
      <c r="D268" s="20">
        <v>155.85</v>
      </c>
      <c r="E268" s="20">
        <v>117.59</v>
      </c>
    </row>
    <row r="269" spans="1:5" x14ac:dyDescent="0.3">
      <c r="A269" s="58">
        <v>45689</v>
      </c>
      <c r="B269" s="132" t="str">
        <f>MONTH(Indice_Emprego[[#This Row],[Período]])&amp;YEAR(Indice_Emprego[[#This Row],[Período]])</f>
        <v>22025</v>
      </c>
      <c r="C269" s="59">
        <v>120.53</v>
      </c>
      <c r="D269" s="20">
        <v>154.79</v>
      </c>
      <c r="E269" s="20">
        <v>118.48</v>
      </c>
    </row>
    <row r="270" spans="1:5" x14ac:dyDescent="0.3">
      <c r="A270" s="58">
        <v>45717</v>
      </c>
      <c r="B270" s="132" t="str">
        <f>MONTH(Indice_Emprego[[#This Row],[Período]])&amp;YEAR(Indice_Emprego[[#This Row],[Período]])</f>
        <v>32025</v>
      </c>
      <c r="C270" s="59">
        <v>120.93</v>
      </c>
      <c r="D270" s="20">
        <v>154.79</v>
      </c>
      <c r="E270" s="20">
        <v>118.91</v>
      </c>
    </row>
    <row r="271" spans="1:5" x14ac:dyDescent="0.3">
      <c r="A271" s="58">
        <v>45748</v>
      </c>
      <c r="B271" s="132" t="str">
        <f>MONTH(Indice_Emprego[[#This Row],[Período]])&amp;YEAR(Indice_Emprego[[#This Row],[Período]])</f>
        <v>42025</v>
      </c>
      <c r="C271" s="59">
        <v>121.1</v>
      </c>
      <c r="D271" s="20">
        <v>155.6</v>
      </c>
      <c r="E271" s="20">
        <v>119.04</v>
      </c>
    </row>
    <row r="272" spans="1:5" x14ac:dyDescent="0.3">
      <c r="A272" s="58">
        <v>45778</v>
      </c>
      <c r="B272" s="132" t="str">
        <f>MONTH(Indice_Emprego[[#This Row],[Período]])&amp;YEAR(Indice_Emprego[[#This Row],[Período]])</f>
        <v>52025</v>
      </c>
      <c r="C272" s="59">
        <v>120.39</v>
      </c>
      <c r="D272" s="20">
        <v>155.09</v>
      </c>
      <c r="E272" s="20">
        <v>118.32</v>
      </c>
    </row>
    <row r="273" spans="1:5" x14ac:dyDescent="0.3">
      <c r="A273" s="58">
        <v>45809</v>
      </c>
      <c r="B273" s="132" t="str">
        <f>MONTH(Indice_Emprego[[#This Row],[Período]])&amp;YEAR(Indice_Emprego[[#This Row],[Período]])</f>
        <v>62025</v>
      </c>
      <c r="C273" s="59">
        <v>120.07</v>
      </c>
      <c r="D273" s="20">
        <v>155.35</v>
      </c>
      <c r="E273" s="20">
        <v>117.96</v>
      </c>
    </row>
    <row r="274" spans="1:5" x14ac:dyDescent="0.3">
      <c r="A274" s="58">
        <v>45839</v>
      </c>
      <c r="B274" s="132" t="str">
        <f>MONTH(Indice_Emprego[[#This Row],[Período]])&amp;YEAR(Indice_Emprego[[#This Row],[Período]])</f>
        <v>72025</v>
      </c>
      <c r="C274" s="59">
        <v>120.02</v>
      </c>
      <c r="D274" s="20">
        <v>155.41999999999999</v>
      </c>
      <c r="E274" s="20">
        <v>117.91</v>
      </c>
    </row>
    <row r="275" spans="1:5" x14ac:dyDescent="0.3">
      <c r="A275" s="58">
        <v>45870</v>
      </c>
      <c r="B275" s="132" t="str">
        <f>MONTH(Indice_Emprego[[#This Row],[Período]])&amp;YEAR(Indice_Emprego[[#This Row],[Período]])</f>
        <v>82025</v>
      </c>
      <c r="C275" s="59">
        <v>120.83</v>
      </c>
      <c r="D275" s="20">
        <v>155.5</v>
      </c>
      <c r="E275" s="20">
        <v>118.76</v>
      </c>
    </row>
    <row r="276" spans="1:5" x14ac:dyDescent="0.3">
      <c r="A276" s="58">
        <v>45901</v>
      </c>
      <c r="B276" s="132" t="str">
        <f>MONTH(Indice_Emprego[[#This Row],[Período]])&amp;YEAR(Indice_Emprego[[#This Row],[Período]])</f>
        <v>92025</v>
      </c>
      <c r="C276" s="59">
        <v>120.53</v>
      </c>
      <c r="D276" s="20">
        <v>155.62</v>
      </c>
      <c r="E276" s="20">
        <v>118.43</v>
      </c>
    </row>
    <row r="277" spans="1:5" x14ac:dyDescent="0.3">
      <c r="A277" s="58">
        <v>45931</v>
      </c>
      <c r="B277" s="132" t="str">
        <f>MONTH(Indice_Emprego[[#This Row],[Período]])&amp;YEAR(Indice_Emprego[[#This Row],[Período]])</f>
        <v>102025</v>
      </c>
      <c r="C277" s="59">
        <v>120.23</v>
      </c>
      <c r="D277" s="20">
        <v>155.75</v>
      </c>
      <c r="E277" s="20">
        <v>118.11</v>
      </c>
    </row>
    <row r="278" spans="1:5" x14ac:dyDescent="0.3">
      <c r="A278" s="58">
        <v>45962</v>
      </c>
      <c r="B278" s="132" t="str">
        <f>MONTH(Indice_Emprego[[#This Row],[Período]])&amp;YEAR(Indice_Emprego[[#This Row],[Período]])</f>
        <v>112025</v>
      </c>
      <c r="C278" s="59">
        <v>119.82</v>
      </c>
      <c r="D278" s="20">
        <v>155.75</v>
      </c>
      <c r="E278" s="20">
        <v>117.68</v>
      </c>
    </row>
    <row r="279" spans="1:5" x14ac:dyDescent="0.3">
      <c r="A279" s="58">
        <v>45992</v>
      </c>
      <c r="B279" s="132" t="str">
        <f>MONTH(Indice_Emprego[[#This Row],[Período]])&amp;YEAR(Indice_Emprego[[#This Row],[Período]])</f>
        <v>122025</v>
      </c>
      <c r="C279" s="59">
        <v>119.95</v>
      </c>
      <c r="D279" s="20">
        <v>155.96</v>
      </c>
      <c r="E279" s="20">
        <v>117.76</v>
      </c>
    </row>
    <row r="280" spans="1:5" x14ac:dyDescent="0.3">
      <c r="A280" s="58">
        <v>46023</v>
      </c>
      <c r="B280" s="132" t="str">
        <f>MONTH(Indice_Emprego[[#This Row],[Período]])&amp;YEAR(Indice_Emprego[[#This Row],[Período]])</f>
        <v>12026</v>
      </c>
      <c r="C280" s="59">
        <v>121.38</v>
      </c>
      <c r="D280" s="20">
        <v>157.19</v>
      </c>
      <c r="E280" s="20">
        <v>119.21</v>
      </c>
    </row>
    <row r="281" spans="1:5" x14ac:dyDescent="0.3">
      <c r="A281" s="58">
        <v>46054</v>
      </c>
      <c r="B281" s="132" t="str">
        <f>MONTH(Indice_Emprego[[#This Row],[Período]])&amp;YEAR(Indice_Emprego[[#This Row],[Período]])</f>
        <v>22026</v>
      </c>
      <c r="C281" s="59">
        <v>121.28</v>
      </c>
      <c r="D281" s="20">
        <v>151.25</v>
      </c>
      <c r="E281" s="20">
        <v>119.46</v>
      </c>
    </row>
  </sheetData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ilha6"/>
  <dimension ref="A1:E281"/>
  <sheetViews>
    <sheetView showGridLines="0" zoomScaleNormal="100" workbookViewId="0">
      <pane xSplit="1" ySplit="3" topLeftCell="B264" activePane="bottomRight" state="frozen"/>
      <selection pane="topRight" activeCell="B1" sqref="B1"/>
      <selection pane="bottomLeft" activeCell="A4" sqref="A4"/>
      <selection pane="bottomRight" activeCell="E281" sqref="E281"/>
    </sheetView>
  </sheetViews>
  <sheetFormatPr defaultColWidth="14.44140625" defaultRowHeight="13.8" x14ac:dyDescent="0.3"/>
  <cols>
    <col min="1" max="1" width="7.88671875" style="15" bestFit="1" customWidth="1"/>
    <col min="2" max="2" width="6.44140625" style="15" bestFit="1" customWidth="1"/>
    <col min="3" max="3" width="26.6640625" style="15" customWidth="1"/>
    <col min="4" max="4" width="20.88671875" style="15" customWidth="1"/>
    <col min="5" max="5" width="27.33203125" style="15" customWidth="1"/>
    <col min="6" max="16384" width="14.44140625" style="15"/>
  </cols>
  <sheetData>
    <row r="1" spans="1:5" x14ac:dyDescent="0.3">
      <c r="C1" s="60" t="s">
        <v>46</v>
      </c>
    </row>
    <row r="2" spans="1:5" x14ac:dyDescent="0.3">
      <c r="C2" s="60" t="s">
        <v>48</v>
      </c>
    </row>
    <row r="3" spans="1:5" s="16" customFormat="1" x14ac:dyDescent="0.3">
      <c r="A3" s="182" t="s">
        <v>30</v>
      </c>
      <c r="B3" s="182" t="s">
        <v>4</v>
      </c>
      <c r="C3" s="182" t="s">
        <v>21</v>
      </c>
      <c r="D3" s="182" t="s">
        <v>22</v>
      </c>
      <c r="E3" s="182" t="s">
        <v>23</v>
      </c>
    </row>
    <row r="4" spans="1:5" x14ac:dyDescent="0.3">
      <c r="A4" s="62">
        <v>37622</v>
      </c>
      <c r="B4" s="62" t="str">
        <f>MONTH(Indice_Horas[[#This Row],[Período]])&amp;YEAR(Indice_Horas[[#This Row],[Período]])</f>
        <v>12003</v>
      </c>
      <c r="C4" s="103">
        <v>86.280600000000007</v>
      </c>
      <c r="D4" s="18">
        <v>78.643699999999995</v>
      </c>
      <c r="E4" s="18">
        <v>86.729200000000006</v>
      </c>
    </row>
    <row r="5" spans="1:5" x14ac:dyDescent="0.3">
      <c r="A5" s="57">
        <v>37653</v>
      </c>
      <c r="B5" s="69" t="str">
        <f>MONTH(Indice_Horas[[#This Row],[Período]])&amp;YEAR(Indice_Horas[[#This Row],[Período]])</f>
        <v>22003</v>
      </c>
      <c r="C5" s="20">
        <v>85.909400000000005</v>
      </c>
      <c r="D5" s="20">
        <v>76.754800000000003</v>
      </c>
      <c r="E5" s="20">
        <v>86.447199999999995</v>
      </c>
    </row>
    <row r="6" spans="1:5" x14ac:dyDescent="0.3">
      <c r="A6" s="58">
        <v>37681</v>
      </c>
      <c r="B6" s="70" t="str">
        <f>MONTH(Indice_Horas[[#This Row],[Período]])&amp;YEAR(Indice_Horas[[#This Row],[Período]])</f>
        <v>32003</v>
      </c>
      <c r="C6" s="20">
        <v>85.747900000000001</v>
      </c>
      <c r="D6" s="20">
        <v>76.323300000000003</v>
      </c>
      <c r="E6" s="20">
        <v>86.301599999999993</v>
      </c>
    </row>
    <row r="7" spans="1:5" x14ac:dyDescent="0.3">
      <c r="A7" s="58">
        <v>37712</v>
      </c>
      <c r="B7" s="70" t="str">
        <f>MONTH(Indice_Horas[[#This Row],[Período]])&amp;YEAR(Indice_Horas[[#This Row],[Período]])</f>
        <v>42003</v>
      </c>
      <c r="C7" s="20">
        <v>85.7744</v>
      </c>
      <c r="D7" s="20">
        <v>79.348100000000002</v>
      </c>
      <c r="E7" s="20">
        <v>86.151899999999998</v>
      </c>
    </row>
    <row r="8" spans="1:5" x14ac:dyDescent="0.3">
      <c r="A8" s="58">
        <v>37742</v>
      </c>
      <c r="B8" s="70" t="str">
        <f>MONTH(Indice_Horas[[#This Row],[Período]])&amp;YEAR(Indice_Horas[[#This Row],[Período]])</f>
        <v>52003</v>
      </c>
      <c r="C8" s="20">
        <v>91.531999999999996</v>
      </c>
      <c r="D8" s="20">
        <v>78.128100000000003</v>
      </c>
      <c r="E8" s="20">
        <v>92.319400000000002</v>
      </c>
    </row>
    <row r="9" spans="1:5" x14ac:dyDescent="0.3">
      <c r="A9" s="58">
        <v>37773</v>
      </c>
      <c r="B9" s="70" t="str">
        <f>MONTH(Indice_Horas[[#This Row],[Período]])&amp;YEAR(Indice_Horas[[#This Row],[Período]])</f>
        <v>62003</v>
      </c>
      <c r="C9" s="20">
        <v>90.726500000000001</v>
      </c>
      <c r="D9" s="20">
        <v>81.314899999999994</v>
      </c>
      <c r="E9" s="20">
        <v>91.279300000000006</v>
      </c>
    </row>
    <row r="10" spans="1:5" x14ac:dyDescent="0.3">
      <c r="A10" s="58">
        <v>37803</v>
      </c>
      <c r="B10" s="70" t="str">
        <f>MONTH(Indice_Horas[[#This Row],[Período]])&amp;YEAR(Indice_Horas[[#This Row],[Período]])</f>
        <v>72003</v>
      </c>
      <c r="C10" s="20">
        <v>93.112899999999996</v>
      </c>
      <c r="D10" s="20">
        <v>80.745000000000005</v>
      </c>
      <c r="E10" s="20">
        <v>93.839399999999998</v>
      </c>
    </row>
    <row r="11" spans="1:5" x14ac:dyDescent="0.3">
      <c r="A11" s="58">
        <v>37834</v>
      </c>
      <c r="B11" s="70" t="str">
        <f>MONTH(Indice_Horas[[#This Row],[Período]])&amp;YEAR(Indice_Horas[[#This Row],[Período]])</f>
        <v>82003</v>
      </c>
      <c r="C11" s="20">
        <v>92.225499999999997</v>
      </c>
      <c r="D11" s="20">
        <v>79.280900000000003</v>
      </c>
      <c r="E11" s="20">
        <v>92.985900000000001</v>
      </c>
    </row>
    <row r="12" spans="1:5" x14ac:dyDescent="0.3">
      <c r="A12" s="58">
        <v>37865</v>
      </c>
      <c r="B12" s="70" t="str">
        <f>MONTH(Indice_Horas[[#This Row],[Período]])&amp;YEAR(Indice_Horas[[#This Row],[Período]])</f>
        <v>92003</v>
      </c>
      <c r="C12" s="20">
        <v>94.558400000000006</v>
      </c>
      <c r="D12" s="20">
        <v>75.126000000000005</v>
      </c>
      <c r="E12" s="20">
        <v>95.6999</v>
      </c>
    </row>
    <row r="13" spans="1:5" x14ac:dyDescent="0.3">
      <c r="A13" s="58">
        <v>37895</v>
      </c>
      <c r="B13" s="70" t="str">
        <f>MONTH(Indice_Horas[[#This Row],[Período]])&amp;YEAR(Indice_Horas[[#This Row],[Período]])</f>
        <v>102003</v>
      </c>
      <c r="C13" s="20">
        <v>96.593199999999996</v>
      </c>
      <c r="D13" s="20">
        <v>76.340800000000002</v>
      </c>
      <c r="E13" s="20">
        <v>97.782899999999998</v>
      </c>
    </row>
    <row r="14" spans="1:5" x14ac:dyDescent="0.3">
      <c r="A14" s="58">
        <v>37926</v>
      </c>
      <c r="B14" s="70" t="str">
        <f>MONTH(Indice_Horas[[#This Row],[Período]])&amp;YEAR(Indice_Horas[[#This Row],[Período]])</f>
        <v>112003</v>
      </c>
      <c r="C14" s="20">
        <v>92.628500000000003</v>
      </c>
      <c r="D14" s="20">
        <v>75.882900000000006</v>
      </c>
      <c r="E14" s="20">
        <v>93.612200000000001</v>
      </c>
    </row>
    <row r="15" spans="1:5" x14ac:dyDescent="0.3">
      <c r="A15" s="58">
        <v>37956</v>
      </c>
      <c r="B15" s="70" t="str">
        <f>MONTH(Indice_Horas[[#This Row],[Período]])&amp;YEAR(Indice_Horas[[#This Row],[Período]])</f>
        <v>122003</v>
      </c>
      <c r="C15" s="20">
        <v>87.244399999999999</v>
      </c>
      <c r="D15" s="20">
        <v>74.931799999999996</v>
      </c>
      <c r="E15" s="20">
        <v>87.967699999999994</v>
      </c>
    </row>
    <row r="16" spans="1:5" x14ac:dyDescent="0.3">
      <c r="A16" s="58">
        <v>37987</v>
      </c>
      <c r="B16" s="70" t="str">
        <f>MONTH(Indice_Horas[[#This Row],[Período]])&amp;YEAR(Indice_Horas[[#This Row],[Período]])</f>
        <v>12004</v>
      </c>
      <c r="C16" s="20">
        <v>84.580500000000001</v>
      </c>
      <c r="D16" s="20">
        <v>71.833600000000004</v>
      </c>
      <c r="E16" s="20">
        <v>85.329300000000003</v>
      </c>
    </row>
    <row r="17" spans="1:5" x14ac:dyDescent="0.3">
      <c r="A17" s="58">
        <v>38018</v>
      </c>
      <c r="B17" s="70" t="str">
        <f>MONTH(Indice_Horas[[#This Row],[Período]])&amp;YEAR(Indice_Horas[[#This Row],[Período]])</f>
        <v>22004</v>
      </c>
      <c r="C17" s="20">
        <v>85.263400000000004</v>
      </c>
      <c r="D17" s="20">
        <v>68.850800000000007</v>
      </c>
      <c r="E17" s="20">
        <v>86.227500000000006</v>
      </c>
    </row>
    <row r="18" spans="1:5" x14ac:dyDescent="0.3">
      <c r="A18" s="58">
        <v>38047</v>
      </c>
      <c r="B18" s="70" t="str">
        <f>MONTH(Indice_Horas[[#This Row],[Período]])&amp;YEAR(Indice_Horas[[#This Row],[Período]])</f>
        <v>32004</v>
      </c>
      <c r="C18" s="20">
        <v>94.145899999999997</v>
      </c>
      <c r="D18" s="20">
        <v>73.597700000000003</v>
      </c>
      <c r="E18" s="20">
        <v>95.352999999999994</v>
      </c>
    </row>
    <row r="19" spans="1:5" x14ac:dyDescent="0.3">
      <c r="A19" s="58">
        <v>38078</v>
      </c>
      <c r="B19" s="70" t="str">
        <f>MONTH(Indice_Horas[[#This Row],[Período]])&amp;YEAR(Indice_Horas[[#This Row],[Período]])</f>
        <v>42004</v>
      </c>
      <c r="C19" s="20">
        <v>89.659499999999994</v>
      </c>
      <c r="D19" s="20">
        <v>74.448499999999996</v>
      </c>
      <c r="E19" s="20">
        <v>90.553100000000001</v>
      </c>
    </row>
    <row r="20" spans="1:5" x14ac:dyDescent="0.3">
      <c r="A20" s="58">
        <v>38108</v>
      </c>
      <c r="B20" s="70" t="str">
        <f>MONTH(Indice_Horas[[#This Row],[Período]])&amp;YEAR(Indice_Horas[[#This Row],[Período]])</f>
        <v>52004</v>
      </c>
      <c r="C20" s="20">
        <v>97.630600000000001</v>
      </c>
      <c r="D20" s="20">
        <v>75.704499999999996</v>
      </c>
      <c r="E20" s="20">
        <v>98.918599999999998</v>
      </c>
    </row>
    <row r="21" spans="1:5" x14ac:dyDescent="0.3">
      <c r="A21" s="58">
        <v>38139</v>
      </c>
      <c r="B21" s="70" t="str">
        <f>MONTH(Indice_Horas[[#This Row],[Período]])&amp;YEAR(Indice_Horas[[#This Row],[Período]])</f>
        <v>62004</v>
      </c>
      <c r="C21" s="20">
        <v>100.15560000000001</v>
      </c>
      <c r="D21" s="20">
        <v>74.515199999999993</v>
      </c>
      <c r="E21" s="20">
        <v>101.6618</v>
      </c>
    </row>
    <row r="22" spans="1:5" x14ac:dyDescent="0.3">
      <c r="A22" s="58">
        <v>38169</v>
      </c>
      <c r="B22" s="70" t="str">
        <f>MONTH(Indice_Horas[[#This Row],[Período]])&amp;YEAR(Indice_Horas[[#This Row],[Período]])</f>
        <v>72004</v>
      </c>
      <c r="C22" s="20">
        <v>101.8695</v>
      </c>
      <c r="D22" s="20">
        <v>75.366900000000001</v>
      </c>
      <c r="E22" s="20">
        <v>103.4263</v>
      </c>
    </row>
    <row r="23" spans="1:5" x14ac:dyDescent="0.3">
      <c r="A23" s="58">
        <v>38200</v>
      </c>
      <c r="B23" s="70" t="str">
        <f>MONTH(Indice_Horas[[#This Row],[Período]])&amp;YEAR(Indice_Horas[[#This Row],[Período]])</f>
        <v>82004</v>
      </c>
      <c r="C23" s="20">
        <v>104.24</v>
      </c>
      <c r="D23" s="20">
        <v>79.096000000000004</v>
      </c>
      <c r="E23" s="20">
        <v>105.717</v>
      </c>
    </row>
    <row r="24" spans="1:5" x14ac:dyDescent="0.3">
      <c r="A24" s="58">
        <v>38231</v>
      </c>
      <c r="B24" s="70" t="str">
        <f>MONTH(Indice_Horas[[#This Row],[Período]])&amp;YEAR(Indice_Horas[[#This Row],[Período]])</f>
        <v>92004</v>
      </c>
      <c r="C24" s="20">
        <v>103.5887</v>
      </c>
      <c r="D24" s="20">
        <v>74.778000000000006</v>
      </c>
      <c r="E24" s="20">
        <v>105.2811</v>
      </c>
    </row>
    <row r="25" spans="1:5" x14ac:dyDescent="0.3">
      <c r="A25" s="58">
        <v>38261</v>
      </c>
      <c r="B25" s="70" t="str">
        <f>MONTH(Indice_Horas[[#This Row],[Período]])&amp;YEAR(Indice_Horas[[#This Row],[Período]])</f>
        <v>102004</v>
      </c>
      <c r="C25" s="20">
        <v>105.1133</v>
      </c>
      <c r="D25" s="20">
        <v>75.459999999999994</v>
      </c>
      <c r="E25" s="20">
        <v>106.8552</v>
      </c>
    </row>
    <row r="26" spans="1:5" x14ac:dyDescent="0.3">
      <c r="A26" s="58">
        <v>38292</v>
      </c>
      <c r="B26" s="70" t="str">
        <f>MONTH(Indice_Horas[[#This Row],[Período]])&amp;YEAR(Indice_Horas[[#This Row],[Período]])</f>
        <v>112004</v>
      </c>
      <c r="C26" s="20">
        <v>104.3065</v>
      </c>
      <c r="D26" s="20">
        <v>76.39</v>
      </c>
      <c r="E26" s="20">
        <v>105.9464</v>
      </c>
    </row>
    <row r="27" spans="1:5" x14ac:dyDescent="0.3">
      <c r="A27" s="58">
        <v>38322</v>
      </c>
      <c r="B27" s="70" t="str">
        <f>MONTH(Indice_Horas[[#This Row],[Período]])&amp;YEAR(Indice_Horas[[#This Row],[Período]])</f>
        <v>122004</v>
      </c>
      <c r="C27" s="20">
        <v>96.054299999999998</v>
      </c>
      <c r="D27" s="20">
        <v>76.838099999999997</v>
      </c>
      <c r="E27" s="20">
        <v>97.183099999999996</v>
      </c>
    </row>
    <row r="28" spans="1:5" x14ac:dyDescent="0.3">
      <c r="A28" s="58">
        <v>38353</v>
      </c>
      <c r="B28" s="70" t="str">
        <f>MONTH(Indice_Horas[[#This Row],[Período]])&amp;YEAR(Indice_Horas[[#This Row],[Período]])</f>
        <v>12005</v>
      </c>
      <c r="C28" s="20">
        <v>93.169700000000006</v>
      </c>
      <c r="D28" s="20">
        <v>76.262600000000006</v>
      </c>
      <c r="E28" s="20">
        <v>94.162899999999993</v>
      </c>
    </row>
    <row r="29" spans="1:5" x14ac:dyDescent="0.3">
      <c r="A29" s="58">
        <v>38384</v>
      </c>
      <c r="B29" s="70" t="str">
        <f>MONTH(Indice_Horas[[#This Row],[Período]])&amp;YEAR(Indice_Horas[[#This Row],[Período]])</f>
        <v>22005</v>
      </c>
      <c r="C29" s="20">
        <v>90.129300000000001</v>
      </c>
      <c r="D29" s="20">
        <v>76.162599999999998</v>
      </c>
      <c r="E29" s="20">
        <v>90.949700000000007</v>
      </c>
    </row>
    <row r="30" spans="1:5" x14ac:dyDescent="0.3">
      <c r="A30" s="58">
        <v>38412</v>
      </c>
      <c r="B30" s="70" t="str">
        <f>MONTH(Indice_Horas[[#This Row],[Período]])&amp;YEAR(Indice_Horas[[#This Row],[Período]])</f>
        <v>32005</v>
      </c>
      <c r="C30" s="20">
        <v>99.872900000000001</v>
      </c>
      <c r="D30" s="20">
        <v>78.799300000000002</v>
      </c>
      <c r="E30" s="20">
        <v>101.1108</v>
      </c>
    </row>
    <row r="31" spans="1:5" x14ac:dyDescent="0.3">
      <c r="A31" s="58">
        <v>38443</v>
      </c>
      <c r="B31" s="70" t="str">
        <f>MONTH(Indice_Horas[[#This Row],[Período]])&amp;YEAR(Indice_Horas[[#This Row],[Período]])</f>
        <v>42005</v>
      </c>
      <c r="C31" s="20">
        <v>99.923699999999997</v>
      </c>
      <c r="D31" s="20">
        <v>80.789599999999993</v>
      </c>
      <c r="E31" s="20">
        <v>101.04770000000001</v>
      </c>
    </row>
    <row r="32" spans="1:5" x14ac:dyDescent="0.3">
      <c r="A32" s="58">
        <v>38473</v>
      </c>
      <c r="B32" s="70" t="str">
        <f>MONTH(Indice_Horas[[#This Row],[Período]])&amp;YEAR(Indice_Horas[[#This Row],[Período]])</f>
        <v>52005</v>
      </c>
      <c r="C32" s="20">
        <v>106.8342</v>
      </c>
      <c r="D32" s="20">
        <v>81.507000000000005</v>
      </c>
      <c r="E32" s="20">
        <v>108.322</v>
      </c>
    </row>
    <row r="33" spans="1:5" x14ac:dyDescent="0.3">
      <c r="A33" s="58">
        <v>38504</v>
      </c>
      <c r="B33" s="70" t="str">
        <f>MONTH(Indice_Horas[[#This Row],[Período]])&amp;YEAR(Indice_Horas[[#This Row],[Período]])</f>
        <v>62005</v>
      </c>
      <c r="C33" s="20">
        <v>108.5872</v>
      </c>
      <c r="D33" s="20">
        <v>82.761200000000002</v>
      </c>
      <c r="E33" s="20">
        <v>110.10429999999999</v>
      </c>
    </row>
    <row r="34" spans="1:5" x14ac:dyDescent="0.3">
      <c r="A34" s="58">
        <v>38534</v>
      </c>
      <c r="B34" s="70" t="str">
        <f>MONTH(Indice_Horas[[#This Row],[Período]])&amp;YEAR(Indice_Horas[[#This Row],[Período]])</f>
        <v>72005</v>
      </c>
      <c r="C34" s="20">
        <v>107.643</v>
      </c>
      <c r="D34" s="20">
        <v>82.394800000000004</v>
      </c>
      <c r="E34" s="20">
        <v>109.1262</v>
      </c>
    </row>
    <row r="35" spans="1:5" x14ac:dyDescent="0.3">
      <c r="A35" s="58">
        <v>38565</v>
      </c>
      <c r="B35" s="70" t="str">
        <f>MONTH(Indice_Horas[[#This Row],[Período]])&amp;YEAR(Indice_Horas[[#This Row],[Período]])</f>
        <v>82005</v>
      </c>
      <c r="C35" s="20">
        <v>111.3265</v>
      </c>
      <c r="D35" s="20">
        <v>85.899199999999993</v>
      </c>
      <c r="E35" s="20">
        <v>112.8202</v>
      </c>
    </row>
    <row r="36" spans="1:5" x14ac:dyDescent="0.3">
      <c r="A36" s="58">
        <v>38596</v>
      </c>
      <c r="B36" s="70" t="str">
        <f>MONTH(Indice_Horas[[#This Row],[Período]])&amp;YEAR(Indice_Horas[[#This Row],[Período]])</f>
        <v>92005</v>
      </c>
      <c r="C36" s="20">
        <v>108.46429999999999</v>
      </c>
      <c r="D36" s="20">
        <v>86.837900000000005</v>
      </c>
      <c r="E36" s="20">
        <v>109.7347</v>
      </c>
    </row>
    <row r="37" spans="1:5" x14ac:dyDescent="0.3">
      <c r="A37" s="58">
        <v>38626</v>
      </c>
      <c r="B37" s="70" t="str">
        <f>MONTH(Indice_Horas[[#This Row],[Período]])&amp;YEAR(Indice_Horas[[#This Row],[Período]])</f>
        <v>102005</v>
      </c>
      <c r="C37" s="20">
        <v>108.38079999999999</v>
      </c>
      <c r="D37" s="20">
        <v>86.691999999999993</v>
      </c>
      <c r="E37" s="20">
        <v>109.6549</v>
      </c>
    </row>
    <row r="38" spans="1:5" x14ac:dyDescent="0.3">
      <c r="A38" s="58">
        <v>38657</v>
      </c>
      <c r="B38" s="70" t="str">
        <f>MONTH(Indice_Horas[[#This Row],[Período]])&amp;YEAR(Indice_Horas[[#This Row],[Período]])</f>
        <v>112005</v>
      </c>
      <c r="C38" s="20">
        <v>105.14960000000001</v>
      </c>
      <c r="D38" s="20">
        <v>89.020799999999994</v>
      </c>
      <c r="E38" s="20">
        <v>106.0971</v>
      </c>
    </row>
    <row r="39" spans="1:5" x14ac:dyDescent="0.3">
      <c r="A39" s="58">
        <v>38687</v>
      </c>
      <c r="B39" s="70" t="str">
        <f>MONTH(Indice_Horas[[#This Row],[Período]])&amp;YEAR(Indice_Horas[[#This Row],[Período]])</f>
        <v>122005</v>
      </c>
      <c r="C39" s="20">
        <v>98.133399999999995</v>
      </c>
      <c r="D39" s="20">
        <v>90.610900000000001</v>
      </c>
      <c r="E39" s="20">
        <v>98.575299999999999</v>
      </c>
    </row>
    <row r="40" spans="1:5" x14ac:dyDescent="0.3">
      <c r="A40" s="58">
        <v>38718</v>
      </c>
      <c r="B40" s="70" t="str">
        <f>MONTH(Indice_Horas[[#This Row],[Período]])&amp;YEAR(Indice_Horas[[#This Row],[Período]])</f>
        <v>12006</v>
      </c>
      <c r="C40" s="20">
        <v>95.019800000000004</v>
      </c>
      <c r="D40" s="20">
        <v>90.042299999999997</v>
      </c>
      <c r="E40" s="20">
        <v>95.312200000000004</v>
      </c>
    </row>
    <row r="41" spans="1:5" x14ac:dyDescent="0.3">
      <c r="A41" s="58">
        <v>38749</v>
      </c>
      <c r="B41" s="70" t="str">
        <f>MONTH(Indice_Horas[[#This Row],[Período]])&amp;YEAR(Indice_Horas[[#This Row],[Período]])</f>
        <v>22006</v>
      </c>
      <c r="C41" s="20">
        <v>92.738699999999994</v>
      </c>
      <c r="D41" s="20">
        <v>92.627899999999997</v>
      </c>
      <c r="E41" s="20">
        <v>92.745199999999997</v>
      </c>
    </row>
    <row r="42" spans="1:5" x14ac:dyDescent="0.3">
      <c r="A42" s="58">
        <v>38777</v>
      </c>
      <c r="B42" s="70" t="str">
        <f>MONTH(Indice_Horas[[#This Row],[Período]])&amp;YEAR(Indice_Horas[[#This Row],[Período]])</f>
        <v>32006</v>
      </c>
      <c r="C42" s="20">
        <v>101.289</v>
      </c>
      <c r="D42" s="20">
        <v>94.258799999999994</v>
      </c>
      <c r="E42" s="20">
        <v>101.702</v>
      </c>
    </row>
    <row r="43" spans="1:5" x14ac:dyDescent="0.3">
      <c r="A43" s="58">
        <v>38808</v>
      </c>
      <c r="B43" s="70" t="str">
        <f>MONTH(Indice_Horas[[#This Row],[Período]])&amp;YEAR(Indice_Horas[[#This Row],[Período]])</f>
        <v>42006</v>
      </c>
      <c r="C43" s="20">
        <v>94.985699999999994</v>
      </c>
      <c r="D43" s="20">
        <v>98.338099999999997</v>
      </c>
      <c r="E43" s="20">
        <v>94.788700000000006</v>
      </c>
    </row>
    <row r="44" spans="1:5" x14ac:dyDescent="0.3">
      <c r="A44" s="58">
        <v>38838</v>
      </c>
      <c r="B44" s="70" t="str">
        <f>MONTH(Indice_Horas[[#This Row],[Período]])&amp;YEAR(Indice_Horas[[#This Row],[Período]])</f>
        <v>52006</v>
      </c>
      <c r="C44" s="20">
        <v>104.66679999999999</v>
      </c>
      <c r="D44" s="20">
        <v>100.2196</v>
      </c>
      <c r="E44" s="20">
        <v>104.9281</v>
      </c>
    </row>
    <row r="45" spans="1:5" x14ac:dyDescent="0.3">
      <c r="A45" s="58">
        <v>38869</v>
      </c>
      <c r="B45" s="70" t="str">
        <f>MONTH(Indice_Horas[[#This Row],[Período]])&amp;YEAR(Indice_Horas[[#This Row],[Período]])</f>
        <v>62006</v>
      </c>
      <c r="C45" s="20">
        <v>101.4772</v>
      </c>
      <c r="D45" s="20">
        <v>102.858</v>
      </c>
      <c r="E45" s="20">
        <v>101.3961</v>
      </c>
    </row>
    <row r="46" spans="1:5" x14ac:dyDescent="0.3">
      <c r="A46" s="58">
        <v>38899</v>
      </c>
      <c r="B46" s="70" t="str">
        <f>MONTH(Indice_Horas[[#This Row],[Período]])&amp;YEAR(Indice_Horas[[#This Row],[Período]])</f>
        <v>72006</v>
      </c>
      <c r="C46" s="20">
        <v>101.35760000000001</v>
      </c>
      <c r="D46" s="20">
        <v>101.92740000000001</v>
      </c>
      <c r="E46" s="20">
        <v>101.3241</v>
      </c>
    </row>
    <row r="47" spans="1:5" x14ac:dyDescent="0.3">
      <c r="A47" s="58">
        <v>38930</v>
      </c>
      <c r="B47" s="70" t="str">
        <f>MONTH(Indice_Horas[[#This Row],[Período]])&amp;YEAR(Indice_Horas[[#This Row],[Período]])</f>
        <v>82006</v>
      </c>
      <c r="C47" s="20">
        <v>107.0211</v>
      </c>
      <c r="D47" s="20">
        <v>103.0672</v>
      </c>
      <c r="E47" s="20">
        <v>107.2534</v>
      </c>
    </row>
    <row r="48" spans="1:5" x14ac:dyDescent="0.3">
      <c r="A48" s="58">
        <v>38961</v>
      </c>
      <c r="B48" s="70" t="str">
        <f>MONTH(Indice_Horas[[#This Row],[Período]])&amp;YEAR(Indice_Horas[[#This Row],[Período]])</f>
        <v>92006</v>
      </c>
      <c r="C48" s="20">
        <v>100.3186</v>
      </c>
      <c r="D48" s="20">
        <v>104.08540000000001</v>
      </c>
      <c r="E48" s="20">
        <v>100.0973</v>
      </c>
    </row>
    <row r="49" spans="1:5" x14ac:dyDescent="0.3">
      <c r="A49" s="58">
        <v>38991</v>
      </c>
      <c r="B49" s="70" t="str">
        <f>MONTH(Indice_Horas[[#This Row],[Período]])&amp;YEAR(Indice_Horas[[#This Row],[Período]])</f>
        <v>102006</v>
      </c>
      <c r="C49" s="20">
        <v>103.4658</v>
      </c>
      <c r="D49" s="20">
        <v>103.4687</v>
      </c>
      <c r="E49" s="20">
        <v>103.46559999999999</v>
      </c>
    </row>
    <row r="50" spans="1:5" x14ac:dyDescent="0.3">
      <c r="A50" s="58">
        <v>39022</v>
      </c>
      <c r="B50" s="70" t="str">
        <f>MONTH(Indice_Horas[[#This Row],[Período]])&amp;YEAR(Indice_Horas[[#This Row],[Período]])</f>
        <v>112006</v>
      </c>
      <c r="C50" s="20">
        <v>103.54040000000001</v>
      </c>
      <c r="D50" s="20">
        <v>104.44289999999999</v>
      </c>
      <c r="E50" s="20">
        <v>103.48739999999999</v>
      </c>
    </row>
    <row r="51" spans="1:5" x14ac:dyDescent="0.3">
      <c r="A51" s="58">
        <v>39052</v>
      </c>
      <c r="B51" s="70" t="str">
        <f>MONTH(Indice_Horas[[#This Row],[Período]])&amp;YEAR(Indice_Horas[[#This Row],[Período]])</f>
        <v>122006</v>
      </c>
      <c r="C51" s="20">
        <v>94.117800000000003</v>
      </c>
      <c r="D51" s="20">
        <v>104.66370000000001</v>
      </c>
      <c r="E51" s="20">
        <v>93.4983</v>
      </c>
    </row>
    <row r="52" spans="1:5" x14ac:dyDescent="0.3">
      <c r="A52" s="58">
        <v>39083</v>
      </c>
      <c r="B52" s="70" t="str">
        <f>MONTH(Indice_Horas[[#This Row],[Período]])&amp;YEAR(Indice_Horas[[#This Row],[Período]])</f>
        <v>12007</v>
      </c>
      <c r="C52" s="20">
        <v>96.660600000000002</v>
      </c>
      <c r="D52" s="20">
        <v>101.4346</v>
      </c>
      <c r="E52" s="20">
        <v>96.380099999999999</v>
      </c>
    </row>
    <row r="53" spans="1:5" x14ac:dyDescent="0.3">
      <c r="A53" s="58">
        <v>39114</v>
      </c>
      <c r="B53" s="70" t="str">
        <f>MONTH(Indice_Horas[[#This Row],[Período]])&amp;YEAR(Indice_Horas[[#This Row],[Período]])</f>
        <v>22007</v>
      </c>
      <c r="C53" s="20">
        <v>93.808499999999995</v>
      </c>
      <c r="D53" s="20">
        <v>106.8639</v>
      </c>
      <c r="E53" s="20">
        <v>93.041600000000003</v>
      </c>
    </row>
    <row r="54" spans="1:5" x14ac:dyDescent="0.3">
      <c r="A54" s="58">
        <v>39142</v>
      </c>
      <c r="B54" s="70" t="str">
        <f>MONTH(Indice_Horas[[#This Row],[Período]])&amp;YEAR(Indice_Horas[[#This Row],[Período]])</f>
        <v>32007</v>
      </c>
      <c r="C54" s="20">
        <v>104.9152</v>
      </c>
      <c r="D54" s="20">
        <v>109.339</v>
      </c>
      <c r="E54" s="20">
        <v>104.6553</v>
      </c>
    </row>
    <row r="55" spans="1:5" x14ac:dyDescent="0.3">
      <c r="A55" s="58">
        <v>39173</v>
      </c>
      <c r="B55" s="70" t="str">
        <f>MONTH(Indice_Horas[[#This Row],[Período]])&amp;YEAR(Indice_Horas[[#This Row],[Período]])</f>
        <v>42007</v>
      </c>
      <c r="C55" s="20">
        <v>101.8978</v>
      </c>
      <c r="D55" s="20">
        <v>108.1895</v>
      </c>
      <c r="E55" s="20">
        <v>101.5282</v>
      </c>
    </row>
    <row r="56" spans="1:5" x14ac:dyDescent="0.3">
      <c r="A56" s="58">
        <v>39203</v>
      </c>
      <c r="B56" s="70" t="str">
        <f>MONTH(Indice_Horas[[#This Row],[Período]])&amp;YEAR(Indice_Horas[[#This Row],[Período]])</f>
        <v>52007</v>
      </c>
      <c r="C56" s="20">
        <v>108.2256</v>
      </c>
      <c r="D56" s="20">
        <v>110.5719</v>
      </c>
      <c r="E56" s="20">
        <v>108.0878</v>
      </c>
    </row>
    <row r="57" spans="1:5" x14ac:dyDescent="0.3">
      <c r="A57" s="58">
        <v>39234</v>
      </c>
      <c r="B57" s="70" t="str">
        <f>MONTH(Indice_Horas[[#This Row],[Período]])&amp;YEAR(Indice_Horas[[#This Row],[Período]])</f>
        <v>62007</v>
      </c>
      <c r="C57" s="20">
        <v>107.90900000000001</v>
      </c>
      <c r="D57" s="20">
        <v>122.3353</v>
      </c>
      <c r="E57" s="20">
        <v>107.0616</v>
      </c>
    </row>
    <row r="58" spans="1:5" x14ac:dyDescent="0.3">
      <c r="A58" s="58">
        <v>39264</v>
      </c>
      <c r="B58" s="70" t="str">
        <f>MONTH(Indice_Horas[[#This Row],[Período]])&amp;YEAR(Indice_Horas[[#This Row],[Período]])</f>
        <v>72007</v>
      </c>
      <c r="C58" s="20">
        <v>109.6155</v>
      </c>
      <c r="D58" s="20">
        <v>125.42100000000001</v>
      </c>
      <c r="E58" s="20">
        <v>108.687</v>
      </c>
    </row>
    <row r="59" spans="1:5" x14ac:dyDescent="0.3">
      <c r="A59" s="58">
        <v>39295</v>
      </c>
      <c r="B59" s="70" t="str">
        <f>MONTH(Indice_Horas[[#This Row],[Período]])&amp;YEAR(Indice_Horas[[#This Row],[Período]])</f>
        <v>82007</v>
      </c>
      <c r="C59" s="20">
        <v>114.8749</v>
      </c>
      <c r="D59" s="20">
        <v>124.86969999999999</v>
      </c>
      <c r="E59" s="20">
        <v>114.2877</v>
      </c>
    </row>
    <row r="60" spans="1:5" x14ac:dyDescent="0.3">
      <c r="A60" s="58">
        <v>39326</v>
      </c>
      <c r="B60" s="70" t="str">
        <f>MONTH(Indice_Horas[[#This Row],[Período]])&amp;YEAR(Indice_Horas[[#This Row],[Período]])</f>
        <v>92007</v>
      </c>
      <c r="C60" s="20">
        <v>108.7953</v>
      </c>
      <c r="D60" s="20">
        <v>124.4331</v>
      </c>
      <c r="E60" s="20">
        <v>107.8767</v>
      </c>
    </row>
    <row r="61" spans="1:5" x14ac:dyDescent="0.3">
      <c r="A61" s="58">
        <v>39356</v>
      </c>
      <c r="B61" s="70" t="str">
        <f>MONTH(Indice_Horas[[#This Row],[Período]])&amp;YEAR(Indice_Horas[[#This Row],[Período]])</f>
        <v>102007</v>
      </c>
      <c r="C61" s="20">
        <v>116.0103</v>
      </c>
      <c r="D61" s="20">
        <v>124.6377</v>
      </c>
      <c r="E61" s="20">
        <v>115.5035</v>
      </c>
    </row>
    <row r="62" spans="1:5" x14ac:dyDescent="0.3">
      <c r="A62" s="58">
        <v>39387</v>
      </c>
      <c r="B62" s="70" t="str">
        <f>MONTH(Indice_Horas[[#This Row],[Período]])&amp;YEAR(Indice_Horas[[#This Row],[Período]])</f>
        <v>112007</v>
      </c>
      <c r="C62" s="20">
        <v>113.7255</v>
      </c>
      <c r="D62" s="20">
        <v>127.1648</v>
      </c>
      <c r="E62" s="20">
        <v>112.9361</v>
      </c>
    </row>
    <row r="63" spans="1:5" x14ac:dyDescent="0.3">
      <c r="A63" s="58">
        <v>39417</v>
      </c>
      <c r="B63" s="70" t="str">
        <f>MONTH(Indice_Horas[[#This Row],[Período]])&amp;YEAR(Indice_Horas[[#This Row],[Período]])</f>
        <v>122007</v>
      </c>
      <c r="C63" s="20">
        <v>103.3779</v>
      </c>
      <c r="D63" s="20">
        <v>123.77200000000001</v>
      </c>
      <c r="E63" s="20">
        <v>102.18</v>
      </c>
    </row>
    <row r="64" spans="1:5" x14ac:dyDescent="0.3">
      <c r="A64" s="58">
        <v>39448</v>
      </c>
      <c r="B64" s="70" t="str">
        <f>MONTH(Indice_Horas[[#This Row],[Período]])&amp;YEAR(Indice_Horas[[#This Row],[Período]])</f>
        <v>12008</v>
      </c>
      <c r="C64" s="20">
        <v>108.1692</v>
      </c>
      <c r="D64" s="20">
        <v>126.2915</v>
      </c>
      <c r="E64" s="20">
        <v>107.10469999999999</v>
      </c>
    </row>
    <row r="65" spans="1:5" x14ac:dyDescent="0.3">
      <c r="A65" s="58">
        <v>39479</v>
      </c>
      <c r="B65" s="70" t="str">
        <f>MONTH(Indice_Horas[[#This Row],[Período]])&amp;YEAR(Indice_Horas[[#This Row],[Período]])</f>
        <v>22008</v>
      </c>
      <c r="C65" s="20">
        <v>106.6798</v>
      </c>
      <c r="D65" s="20">
        <v>125.8432</v>
      </c>
      <c r="E65" s="20">
        <v>105.55410000000001</v>
      </c>
    </row>
    <row r="66" spans="1:5" x14ac:dyDescent="0.3">
      <c r="A66" s="58">
        <v>39508</v>
      </c>
      <c r="B66" s="70" t="str">
        <f>MONTH(Indice_Horas[[#This Row],[Período]])&amp;YEAR(Indice_Horas[[#This Row],[Período]])</f>
        <v>32008</v>
      </c>
      <c r="C66" s="20">
        <v>113.9456</v>
      </c>
      <c r="D66" s="20">
        <v>130.05250000000001</v>
      </c>
      <c r="E66" s="20">
        <v>112.99939999999999</v>
      </c>
    </row>
    <row r="67" spans="1:5" x14ac:dyDescent="0.3">
      <c r="A67" s="58">
        <v>39539</v>
      </c>
      <c r="B67" s="70" t="str">
        <f>MONTH(Indice_Horas[[#This Row],[Período]])&amp;YEAR(Indice_Horas[[#This Row],[Período]])</f>
        <v>42008</v>
      </c>
      <c r="C67" s="20">
        <v>117.8638</v>
      </c>
      <c r="D67" s="20">
        <v>132.9402</v>
      </c>
      <c r="E67" s="20">
        <v>116.9781</v>
      </c>
    </row>
    <row r="68" spans="1:5" x14ac:dyDescent="0.3">
      <c r="A68" s="58">
        <v>39569</v>
      </c>
      <c r="B68" s="70" t="str">
        <f>MONTH(Indice_Horas[[#This Row],[Período]])&amp;YEAR(Indice_Horas[[#This Row],[Período]])</f>
        <v>52008</v>
      </c>
      <c r="C68" s="20">
        <v>117.25239999999999</v>
      </c>
      <c r="D68" s="20">
        <v>136.1523</v>
      </c>
      <c r="E68" s="20">
        <v>116.1421</v>
      </c>
    </row>
    <row r="69" spans="1:5" x14ac:dyDescent="0.3">
      <c r="A69" s="58">
        <v>39600</v>
      </c>
      <c r="B69" s="70" t="str">
        <f>MONTH(Indice_Horas[[#This Row],[Período]])&amp;YEAR(Indice_Horas[[#This Row],[Período]])</f>
        <v>62008</v>
      </c>
      <c r="C69" s="20">
        <v>118.634</v>
      </c>
      <c r="D69" s="20">
        <v>139.16370000000001</v>
      </c>
      <c r="E69" s="20">
        <v>117.428</v>
      </c>
    </row>
    <row r="70" spans="1:5" x14ac:dyDescent="0.3">
      <c r="A70" s="58">
        <v>39630</v>
      </c>
      <c r="B70" s="70" t="str">
        <f>MONTH(Indice_Horas[[#This Row],[Período]])&amp;YEAR(Indice_Horas[[#This Row],[Período]])</f>
        <v>72008</v>
      </c>
      <c r="C70" s="20">
        <v>121.18640000000001</v>
      </c>
      <c r="D70" s="20">
        <v>138.88290000000001</v>
      </c>
      <c r="E70" s="20">
        <v>120.1469</v>
      </c>
    </row>
    <row r="71" spans="1:5" x14ac:dyDescent="0.3">
      <c r="A71" s="58">
        <v>39661</v>
      </c>
      <c r="B71" s="70" t="str">
        <f>MONTH(Indice_Horas[[#This Row],[Período]])&amp;YEAR(Indice_Horas[[#This Row],[Período]])</f>
        <v>82008</v>
      </c>
      <c r="C71" s="20">
        <v>121.5431</v>
      </c>
      <c r="D71" s="20">
        <v>140.97030000000001</v>
      </c>
      <c r="E71" s="20">
        <v>120.4019</v>
      </c>
    </row>
    <row r="72" spans="1:5" x14ac:dyDescent="0.3">
      <c r="A72" s="58">
        <v>39692</v>
      </c>
      <c r="B72" s="70" t="str">
        <f>MONTH(Indice_Horas[[#This Row],[Período]])&amp;YEAR(Indice_Horas[[#This Row],[Período]])</f>
        <v>92008</v>
      </c>
      <c r="C72" s="20">
        <v>124.70740000000001</v>
      </c>
      <c r="D72" s="20">
        <v>139.46530000000001</v>
      </c>
      <c r="E72" s="20">
        <v>123.84050000000001</v>
      </c>
    </row>
    <row r="73" spans="1:5" x14ac:dyDescent="0.3">
      <c r="A73" s="58">
        <v>39722</v>
      </c>
      <c r="B73" s="70" t="str">
        <f>MONTH(Indice_Horas[[#This Row],[Período]])&amp;YEAR(Indice_Horas[[#This Row],[Período]])</f>
        <v>102008</v>
      </c>
      <c r="C73" s="20">
        <v>121.2929</v>
      </c>
      <c r="D73" s="20">
        <v>141.24520000000001</v>
      </c>
      <c r="E73" s="20">
        <v>120.12090000000001</v>
      </c>
    </row>
    <row r="74" spans="1:5" x14ac:dyDescent="0.3">
      <c r="A74" s="58">
        <v>39753</v>
      </c>
      <c r="B74" s="70" t="str">
        <f>MONTH(Indice_Horas[[#This Row],[Período]])&amp;YEAR(Indice_Horas[[#This Row],[Período]])</f>
        <v>112008</v>
      </c>
      <c r="C74" s="20">
        <v>113.21299999999999</v>
      </c>
      <c r="D74" s="20">
        <v>143.42670000000001</v>
      </c>
      <c r="E74" s="20">
        <v>111.43819999999999</v>
      </c>
    </row>
    <row r="75" spans="1:5" x14ac:dyDescent="0.3">
      <c r="A75" s="58">
        <v>39783</v>
      </c>
      <c r="B75" s="70" t="str">
        <f>MONTH(Indice_Horas[[#This Row],[Período]])&amp;YEAR(Indice_Horas[[#This Row],[Período]])</f>
        <v>122008</v>
      </c>
      <c r="C75" s="20">
        <v>95.869600000000005</v>
      </c>
      <c r="D75" s="20">
        <v>140.29259999999999</v>
      </c>
      <c r="E75" s="20">
        <v>93.260099999999994</v>
      </c>
    </row>
    <row r="76" spans="1:5" x14ac:dyDescent="0.3">
      <c r="A76" s="58">
        <v>39814</v>
      </c>
      <c r="B76" s="70" t="str">
        <f>MONTH(Indice_Horas[[#This Row],[Período]])&amp;YEAR(Indice_Horas[[#This Row],[Período]])</f>
        <v>12009</v>
      </c>
      <c r="C76" s="20">
        <v>97.916200000000003</v>
      </c>
      <c r="D76" s="20">
        <v>141.03100000000001</v>
      </c>
      <c r="E76" s="20">
        <v>95.383499999999998</v>
      </c>
    </row>
    <row r="77" spans="1:5" x14ac:dyDescent="0.3">
      <c r="A77" s="58">
        <v>39845</v>
      </c>
      <c r="B77" s="70" t="str">
        <f>MONTH(Indice_Horas[[#This Row],[Período]])&amp;YEAR(Indice_Horas[[#This Row],[Período]])</f>
        <v>22009</v>
      </c>
      <c r="C77" s="20">
        <v>95.741699999999994</v>
      </c>
      <c r="D77" s="20">
        <v>134.31450000000001</v>
      </c>
      <c r="E77" s="20">
        <v>93.475899999999996</v>
      </c>
    </row>
    <row r="78" spans="1:5" x14ac:dyDescent="0.3">
      <c r="A78" s="58">
        <v>39873</v>
      </c>
      <c r="B78" s="70" t="str">
        <f>MONTH(Indice_Horas[[#This Row],[Período]])&amp;YEAR(Indice_Horas[[#This Row],[Período]])</f>
        <v>32009</v>
      </c>
      <c r="C78" s="20">
        <v>102.87430000000001</v>
      </c>
      <c r="D78" s="20">
        <v>135.14789999999999</v>
      </c>
      <c r="E78" s="20">
        <v>100.9785</v>
      </c>
    </row>
    <row r="79" spans="1:5" x14ac:dyDescent="0.3">
      <c r="A79" s="58">
        <v>39904</v>
      </c>
      <c r="B79" s="70" t="str">
        <f>MONTH(Indice_Horas[[#This Row],[Período]])&amp;YEAR(Indice_Horas[[#This Row],[Período]])</f>
        <v>42009</v>
      </c>
      <c r="C79" s="20">
        <v>100.152</v>
      </c>
      <c r="D79" s="20">
        <v>134.67420000000001</v>
      </c>
      <c r="E79" s="20">
        <v>98.124099999999999</v>
      </c>
    </row>
    <row r="80" spans="1:5" x14ac:dyDescent="0.3">
      <c r="A80" s="58">
        <v>39934</v>
      </c>
      <c r="B80" s="70" t="str">
        <f>MONTH(Indice_Horas[[#This Row],[Período]])&amp;YEAR(Indice_Horas[[#This Row],[Período]])</f>
        <v>52009</v>
      </c>
      <c r="C80" s="20">
        <v>102.5209</v>
      </c>
      <c r="D80" s="20">
        <v>134.76920000000001</v>
      </c>
      <c r="E80" s="20">
        <v>100.6266</v>
      </c>
    </row>
    <row r="81" spans="1:5" x14ac:dyDescent="0.3">
      <c r="A81" s="58">
        <v>39965</v>
      </c>
      <c r="B81" s="70" t="str">
        <f>MONTH(Indice_Horas[[#This Row],[Período]])&amp;YEAR(Indice_Horas[[#This Row],[Período]])</f>
        <v>62009</v>
      </c>
      <c r="C81" s="20">
        <v>102.7912</v>
      </c>
      <c r="D81" s="20">
        <v>134.94370000000001</v>
      </c>
      <c r="E81" s="20">
        <v>100.9025</v>
      </c>
    </row>
    <row r="82" spans="1:5" x14ac:dyDescent="0.3">
      <c r="A82" s="58">
        <v>39995</v>
      </c>
      <c r="B82" s="70" t="str">
        <f>MONTH(Indice_Horas[[#This Row],[Período]])&amp;YEAR(Indice_Horas[[#This Row],[Período]])</f>
        <v>72009</v>
      </c>
      <c r="C82" s="20">
        <v>105.779</v>
      </c>
      <c r="D82" s="20">
        <v>132.36770000000001</v>
      </c>
      <c r="E82" s="20">
        <v>104.2171</v>
      </c>
    </row>
    <row r="83" spans="1:5" x14ac:dyDescent="0.3">
      <c r="A83" s="58">
        <v>40026</v>
      </c>
      <c r="B83" s="70" t="str">
        <f>MONTH(Indice_Horas[[#This Row],[Período]])&amp;YEAR(Indice_Horas[[#This Row],[Período]])</f>
        <v>82009</v>
      </c>
      <c r="C83" s="20">
        <v>106.0337</v>
      </c>
      <c r="D83" s="20">
        <v>132.6669</v>
      </c>
      <c r="E83" s="20">
        <v>104.4692</v>
      </c>
    </row>
    <row r="84" spans="1:5" x14ac:dyDescent="0.3">
      <c r="A84" s="58">
        <v>40057</v>
      </c>
      <c r="B84" s="70" t="str">
        <f>MONTH(Indice_Horas[[#This Row],[Período]])&amp;YEAR(Indice_Horas[[#This Row],[Período]])</f>
        <v>92009</v>
      </c>
      <c r="C84" s="20">
        <v>107.4325</v>
      </c>
      <c r="D84" s="20">
        <v>133.00989999999999</v>
      </c>
      <c r="E84" s="20">
        <v>105.93</v>
      </c>
    </row>
    <row r="85" spans="1:5" x14ac:dyDescent="0.3">
      <c r="A85" s="58">
        <v>40087</v>
      </c>
      <c r="B85" s="70" t="str">
        <f>MONTH(Indice_Horas[[#This Row],[Período]])&amp;YEAR(Indice_Horas[[#This Row],[Período]])</f>
        <v>102009</v>
      </c>
      <c r="C85" s="20">
        <v>110.6724</v>
      </c>
      <c r="D85" s="20">
        <v>133.15100000000001</v>
      </c>
      <c r="E85" s="20">
        <v>109.3519</v>
      </c>
    </row>
    <row r="86" spans="1:5" x14ac:dyDescent="0.3">
      <c r="A86" s="58">
        <v>40118</v>
      </c>
      <c r="B86" s="70" t="str">
        <f>MONTH(Indice_Horas[[#This Row],[Período]])&amp;YEAR(Indice_Horas[[#This Row],[Período]])</f>
        <v>112009</v>
      </c>
      <c r="C86" s="20">
        <v>109.64870000000001</v>
      </c>
      <c r="D86" s="20">
        <v>134.2347</v>
      </c>
      <c r="E86" s="20">
        <v>108.2045</v>
      </c>
    </row>
    <row r="87" spans="1:5" x14ac:dyDescent="0.3">
      <c r="A87" s="58">
        <v>40148</v>
      </c>
      <c r="B87" s="70" t="str">
        <f>MONTH(Indice_Horas[[#This Row],[Período]])&amp;YEAR(Indice_Horas[[#This Row],[Período]])</f>
        <v>122009</v>
      </c>
      <c r="C87" s="20">
        <v>102.95140000000001</v>
      </c>
      <c r="D87" s="20">
        <v>133.76499999999999</v>
      </c>
      <c r="E87" s="20">
        <v>101.1413</v>
      </c>
    </row>
    <row r="88" spans="1:5" x14ac:dyDescent="0.3">
      <c r="A88" s="58">
        <v>40179</v>
      </c>
      <c r="B88" s="70" t="str">
        <f>MONTH(Indice_Horas[[#This Row],[Período]])&amp;YEAR(Indice_Horas[[#This Row],[Período]])</f>
        <v>12010</v>
      </c>
      <c r="C88" s="20">
        <v>102.4072</v>
      </c>
      <c r="D88" s="20">
        <v>135.7268</v>
      </c>
      <c r="E88" s="20">
        <v>100.4499</v>
      </c>
    </row>
    <row r="89" spans="1:5" x14ac:dyDescent="0.3">
      <c r="A89" s="58">
        <v>40210</v>
      </c>
      <c r="B89" s="70" t="str">
        <f>MONTH(Indice_Horas[[#This Row],[Período]])&amp;YEAR(Indice_Horas[[#This Row],[Período]])</f>
        <v>22010</v>
      </c>
      <c r="C89" s="20">
        <v>104.0346</v>
      </c>
      <c r="D89" s="20">
        <v>135.62</v>
      </c>
      <c r="E89" s="20">
        <v>102.17919999999999</v>
      </c>
    </row>
    <row r="90" spans="1:5" x14ac:dyDescent="0.3">
      <c r="A90" s="58">
        <v>40238</v>
      </c>
      <c r="B90" s="70" t="str">
        <f>MONTH(Indice_Horas[[#This Row],[Período]])&amp;YEAR(Indice_Horas[[#This Row],[Período]])</f>
        <v>32010</v>
      </c>
      <c r="C90" s="20">
        <v>118.8871</v>
      </c>
      <c r="D90" s="20">
        <v>138.2355</v>
      </c>
      <c r="E90" s="20">
        <v>117.7505</v>
      </c>
    </row>
    <row r="91" spans="1:5" x14ac:dyDescent="0.3">
      <c r="A91" s="58">
        <v>40269</v>
      </c>
      <c r="B91" s="70" t="str">
        <f>MONTH(Indice_Horas[[#This Row],[Período]])&amp;YEAR(Indice_Horas[[#This Row],[Período]])</f>
        <v>42010</v>
      </c>
      <c r="C91" s="20">
        <v>113.44110000000001</v>
      </c>
      <c r="D91" s="20">
        <v>139.46799999999999</v>
      </c>
      <c r="E91" s="20">
        <v>111.9122</v>
      </c>
    </row>
    <row r="92" spans="1:5" x14ac:dyDescent="0.3">
      <c r="A92" s="58">
        <v>40299</v>
      </c>
      <c r="B92" s="70" t="str">
        <f>MONTH(Indice_Horas[[#This Row],[Período]])&amp;YEAR(Indice_Horas[[#This Row],[Período]])</f>
        <v>52010</v>
      </c>
      <c r="C92" s="20">
        <v>116.8672</v>
      </c>
      <c r="D92" s="20">
        <v>142.16909999999999</v>
      </c>
      <c r="E92" s="20">
        <v>115.3809</v>
      </c>
    </row>
    <row r="93" spans="1:5" x14ac:dyDescent="0.3">
      <c r="A93" s="58">
        <v>40330</v>
      </c>
      <c r="B93" s="70" t="str">
        <f>MONTH(Indice_Horas[[#This Row],[Período]])&amp;YEAR(Indice_Horas[[#This Row],[Período]])</f>
        <v>62010</v>
      </c>
      <c r="C93" s="20">
        <v>113.6409</v>
      </c>
      <c r="D93" s="20">
        <v>144.14330000000001</v>
      </c>
      <c r="E93" s="20">
        <v>111.8492</v>
      </c>
    </row>
    <row r="94" spans="1:5" x14ac:dyDescent="0.3">
      <c r="A94" s="58">
        <v>40360</v>
      </c>
      <c r="B94" s="70" t="str">
        <f>MONTH(Indice_Horas[[#This Row],[Período]])&amp;YEAR(Indice_Horas[[#This Row],[Período]])</f>
        <v>72010</v>
      </c>
      <c r="C94" s="20">
        <v>119.1523</v>
      </c>
      <c r="D94" s="20">
        <v>144.06489999999999</v>
      </c>
      <c r="E94" s="20">
        <v>117.6888</v>
      </c>
    </row>
    <row r="95" spans="1:5" x14ac:dyDescent="0.3">
      <c r="A95" s="58">
        <v>40391</v>
      </c>
      <c r="B95" s="70" t="str">
        <f>MONTH(Indice_Horas[[#This Row],[Período]])&amp;YEAR(Indice_Horas[[#This Row],[Período]])</f>
        <v>82010</v>
      </c>
      <c r="C95" s="20">
        <v>120.24890000000001</v>
      </c>
      <c r="D95" s="20">
        <v>146.7176</v>
      </c>
      <c r="E95" s="20">
        <v>118.69410000000001</v>
      </c>
    </row>
    <row r="96" spans="1:5" x14ac:dyDescent="0.3">
      <c r="A96" s="58">
        <v>40422</v>
      </c>
      <c r="B96" s="70" t="str">
        <f>MONTH(Indice_Horas[[#This Row],[Período]])&amp;YEAR(Indice_Horas[[#This Row],[Período]])</f>
        <v>92010</v>
      </c>
      <c r="C96" s="20">
        <v>118.5125</v>
      </c>
      <c r="D96" s="20">
        <v>147.69739999999999</v>
      </c>
      <c r="E96" s="20">
        <v>116.79810000000001</v>
      </c>
    </row>
    <row r="97" spans="1:5" x14ac:dyDescent="0.3">
      <c r="A97" s="58">
        <v>40452</v>
      </c>
      <c r="B97" s="70" t="str">
        <f>MONTH(Indice_Horas[[#This Row],[Período]])&amp;YEAR(Indice_Horas[[#This Row],[Período]])</f>
        <v>102010</v>
      </c>
      <c r="C97" s="20">
        <v>117.3022</v>
      </c>
      <c r="D97" s="20">
        <v>147.94499999999999</v>
      </c>
      <c r="E97" s="20">
        <v>115.5022</v>
      </c>
    </row>
    <row r="98" spans="1:5" x14ac:dyDescent="0.3">
      <c r="A98" s="58">
        <v>40483</v>
      </c>
      <c r="B98" s="70" t="str">
        <f>MONTH(Indice_Horas[[#This Row],[Período]])&amp;YEAR(Indice_Horas[[#This Row],[Período]])</f>
        <v>112010</v>
      </c>
      <c r="C98" s="20">
        <v>118.85509999999999</v>
      </c>
      <c r="D98" s="20">
        <v>149.75829999999999</v>
      </c>
      <c r="E98" s="20">
        <v>117.0397</v>
      </c>
    </row>
    <row r="99" spans="1:5" x14ac:dyDescent="0.3">
      <c r="A99" s="58">
        <v>40513</v>
      </c>
      <c r="B99" s="70" t="str">
        <f>MONTH(Indice_Horas[[#This Row],[Período]])&amp;YEAR(Indice_Horas[[#This Row],[Período]])</f>
        <v>122010</v>
      </c>
      <c r="C99" s="20">
        <v>113.819</v>
      </c>
      <c r="D99" s="20">
        <v>151.29859999999999</v>
      </c>
      <c r="E99" s="20">
        <v>111.6174</v>
      </c>
    </row>
    <row r="100" spans="1:5" x14ac:dyDescent="0.3">
      <c r="A100" s="58">
        <v>40544</v>
      </c>
      <c r="B100" s="70" t="str">
        <f>MONTH(Indice_Horas[[#This Row],[Período]])&amp;YEAR(Indice_Horas[[#This Row],[Período]])</f>
        <v>12011</v>
      </c>
      <c r="C100" s="20">
        <v>108.8682</v>
      </c>
      <c r="D100" s="20">
        <v>152.89500000000001</v>
      </c>
      <c r="E100" s="20">
        <v>106.28189999999999</v>
      </c>
    </row>
    <row r="101" spans="1:5" x14ac:dyDescent="0.3">
      <c r="A101" s="58">
        <v>40575</v>
      </c>
      <c r="B101" s="70" t="str">
        <f>MONTH(Indice_Horas[[#This Row],[Período]])&amp;YEAR(Indice_Horas[[#This Row],[Período]])</f>
        <v>22011</v>
      </c>
      <c r="C101" s="20">
        <v>112.8107</v>
      </c>
      <c r="D101" s="20">
        <v>150.83799999999999</v>
      </c>
      <c r="E101" s="20">
        <v>110.57689999999999</v>
      </c>
    </row>
    <row r="102" spans="1:5" x14ac:dyDescent="0.3">
      <c r="A102" s="58">
        <v>40603</v>
      </c>
      <c r="B102" s="70" t="str">
        <f>MONTH(Indice_Horas[[#This Row],[Período]])&amp;YEAR(Indice_Horas[[#This Row],[Período]])</f>
        <v>32011</v>
      </c>
      <c r="C102" s="20">
        <v>117.7282</v>
      </c>
      <c r="D102" s="20">
        <v>153.85589999999999</v>
      </c>
      <c r="E102" s="20">
        <v>115.60590000000001</v>
      </c>
    </row>
    <row r="103" spans="1:5" x14ac:dyDescent="0.3">
      <c r="A103" s="58">
        <v>40634</v>
      </c>
      <c r="B103" s="70" t="str">
        <f>MONTH(Indice_Horas[[#This Row],[Período]])&amp;YEAR(Indice_Horas[[#This Row],[Período]])</f>
        <v>42011</v>
      </c>
      <c r="C103" s="20">
        <v>114.48090000000001</v>
      </c>
      <c r="D103" s="20">
        <v>153.47470000000001</v>
      </c>
      <c r="E103" s="20">
        <v>112.19029999999999</v>
      </c>
    </row>
    <row r="104" spans="1:5" x14ac:dyDescent="0.3">
      <c r="A104" s="58">
        <v>40664</v>
      </c>
      <c r="B104" s="70" t="str">
        <f>MONTH(Indice_Horas[[#This Row],[Período]])&amp;YEAR(Indice_Horas[[#This Row],[Período]])</f>
        <v>52011</v>
      </c>
      <c r="C104" s="20">
        <v>121.40779999999999</v>
      </c>
      <c r="D104" s="20">
        <v>156.74860000000001</v>
      </c>
      <c r="E104" s="20">
        <v>119.3318</v>
      </c>
    </row>
    <row r="105" spans="1:5" x14ac:dyDescent="0.3">
      <c r="A105" s="58">
        <v>40695</v>
      </c>
      <c r="B105" s="70" t="str">
        <f>MONTH(Indice_Horas[[#This Row],[Período]])&amp;YEAR(Indice_Horas[[#This Row],[Período]])</f>
        <v>62011</v>
      </c>
      <c r="C105" s="20">
        <v>117.5692</v>
      </c>
      <c r="D105" s="20">
        <v>157.77770000000001</v>
      </c>
      <c r="E105" s="20">
        <v>115.2072</v>
      </c>
    </row>
    <row r="106" spans="1:5" x14ac:dyDescent="0.3">
      <c r="A106" s="58">
        <v>40725</v>
      </c>
      <c r="B106" s="70" t="str">
        <f>MONTH(Indice_Horas[[#This Row],[Período]])&amp;YEAR(Indice_Horas[[#This Row],[Período]])</f>
        <v>72011</v>
      </c>
      <c r="C106" s="20">
        <v>120.0123</v>
      </c>
      <c r="D106" s="20">
        <v>157.03319999999999</v>
      </c>
      <c r="E106" s="20">
        <v>117.83759999999999</v>
      </c>
    </row>
    <row r="107" spans="1:5" x14ac:dyDescent="0.3">
      <c r="A107" s="58">
        <v>40756</v>
      </c>
      <c r="B107" s="70" t="str">
        <f>MONTH(Indice_Horas[[#This Row],[Período]])&amp;YEAR(Indice_Horas[[#This Row],[Período]])</f>
        <v>82011</v>
      </c>
      <c r="C107" s="20">
        <v>123.6477</v>
      </c>
      <c r="D107" s="20">
        <v>157.8562</v>
      </c>
      <c r="E107" s="20">
        <v>121.6383</v>
      </c>
    </row>
    <row r="108" spans="1:5" x14ac:dyDescent="0.3">
      <c r="A108" s="58">
        <v>40787</v>
      </c>
      <c r="B108" s="70" t="str">
        <f>MONTH(Indice_Horas[[#This Row],[Período]])&amp;YEAR(Indice_Horas[[#This Row],[Período]])</f>
        <v>92011</v>
      </c>
      <c r="C108" s="20">
        <v>119.95440000000001</v>
      </c>
      <c r="D108" s="20">
        <v>158.4999</v>
      </c>
      <c r="E108" s="20">
        <v>117.6902</v>
      </c>
    </row>
    <row r="109" spans="1:5" x14ac:dyDescent="0.3">
      <c r="A109" s="58">
        <v>40817</v>
      </c>
      <c r="B109" s="70" t="str">
        <f>MONTH(Indice_Horas[[#This Row],[Período]])&amp;YEAR(Indice_Horas[[#This Row],[Período]])</f>
        <v>102011</v>
      </c>
      <c r="C109" s="20">
        <v>119.33450000000001</v>
      </c>
      <c r="D109" s="20">
        <v>157.27969999999999</v>
      </c>
      <c r="E109" s="20">
        <v>117.10550000000001</v>
      </c>
    </row>
    <row r="110" spans="1:5" x14ac:dyDescent="0.3">
      <c r="A110" s="58">
        <v>40848</v>
      </c>
      <c r="B110" s="70" t="str">
        <f>MONTH(Indice_Horas[[#This Row],[Período]])&amp;YEAR(Indice_Horas[[#This Row],[Período]])</f>
        <v>112011</v>
      </c>
      <c r="C110" s="20">
        <v>119.7022</v>
      </c>
      <c r="D110" s="20">
        <v>160.32230000000001</v>
      </c>
      <c r="E110" s="20">
        <v>117.31610000000001</v>
      </c>
    </row>
    <row r="111" spans="1:5" x14ac:dyDescent="0.3">
      <c r="A111" s="58">
        <v>40878</v>
      </c>
      <c r="B111" s="70" t="str">
        <f>MONTH(Indice_Horas[[#This Row],[Período]])&amp;YEAR(Indice_Horas[[#This Row],[Período]])</f>
        <v>122011</v>
      </c>
      <c r="C111" s="20">
        <v>112.15470000000001</v>
      </c>
      <c r="D111" s="20">
        <v>155.4008</v>
      </c>
      <c r="E111" s="20">
        <v>109.6143</v>
      </c>
    </row>
    <row r="112" spans="1:5" x14ac:dyDescent="0.3">
      <c r="A112" s="58">
        <v>40909</v>
      </c>
      <c r="B112" s="70" t="str">
        <f>MONTH(Indice_Horas[[#This Row],[Período]])&amp;YEAR(Indice_Horas[[#This Row],[Período]])</f>
        <v>12012</v>
      </c>
      <c r="C112" s="20">
        <v>111.7731</v>
      </c>
      <c r="D112" s="20">
        <v>159.33949999999999</v>
      </c>
      <c r="E112" s="20">
        <v>108.9789</v>
      </c>
    </row>
    <row r="113" spans="1:5" x14ac:dyDescent="0.3">
      <c r="A113" s="58">
        <v>40940</v>
      </c>
      <c r="B113" s="70" t="str">
        <f>MONTH(Indice_Horas[[#This Row],[Período]])&amp;YEAR(Indice_Horas[[#This Row],[Período]])</f>
        <v>22012</v>
      </c>
      <c r="C113" s="20">
        <v>112.02719999999999</v>
      </c>
      <c r="D113" s="20">
        <v>156.65799999999999</v>
      </c>
      <c r="E113" s="20">
        <v>109.4055</v>
      </c>
    </row>
    <row r="114" spans="1:5" x14ac:dyDescent="0.3">
      <c r="A114" s="58">
        <v>40969</v>
      </c>
      <c r="B114" s="70" t="str">
        <f>MONTH(Indice_Horas[[#This Row],[Período]])&amp;YEAR(Indice_Horas[[#This Row],[Período]])</f>
        <v>32012</v>
      </c>
      <c r="C114" s="20">
        <v>123.3365</v>
      </c>
      <c r="D114" s="20">
        <v>158.93989999999999</v>
      </c>
      <c r="E114" s="20">
        <v>121.24509999999999</v>
      </c>
    </row>
    <row r="115" spans="1:5" x14ac:dyDescent="0.3">
      <c r="A115" s="58">
        <v>41000</v>
      </c>
      <c r="B115" s="70" t="str">
        <f>MONTH(Indice_Horas[[#This Row],[Período]])&amp;YEAR(Indice_Horas[[#This Row],[Período]])</f>
        <v>42012</v>
      </c>
      <c r="C115" s="20">
        <v>115.71080000000001</v>
      </c>
      <c r="D115" s="20">
        <v>158.43520000000001</v>
      </c>
      <c r="E115" s="20">
        <v>113.2011</v>
      </c>
    </row>
    <row r="116" spans="1:5" x14ac:dyDescent="0.3">
      <c r="A116" s="58">
        <v>41030</v>
      </c>
      <c r="B116" s="70" t="str">
        <f>MONTH(Indice_Horas[[#This Row],[Período]])&amp;YEAR(Indice_Horas[[#This Row],[Período]])</f>
        <v>52012</v>
      </c>
      <c r="C116" s="20">
        <v>120.1045</v>
      </c>
      <c r="D116" s="20">
        <v>163.37110000000001</v>
      </c>
      <c r="E116" s="20">
        <v>117.5629</v>
      </c>
    </row>
    <row r="117" spans="1:5" x14ac:dyDescent="0.3">
      <c r="A117" s="58">
        <v>41061</v>
      </c>
      <c r="B117" s="70" t="str">
        <f>MONTH(Indice_Horas[[#This Row],[Período]])&amp;YEAR(Indice_Horas[[#This Row],[Período]])</f>
        <v>62012</v>
      </c>
      <c r="C117" s="20">
        <v>119.21429999999999</v>
      </c>
      <c r="D117" s="20">
        <v>164.98490000000001</v>
      </c>
      <c r="E117" s="20">
        <v>116.5257</v>
      </c>
    </row>
    <row r="118" spans="1:5" x14ac:dyDescent="0.3">
      <c r="A118" s="58">
        <v>41091</v>
      </c>
      <c r="B118" s="70" t="str">
        <f>MONTH(Indice_Horas[[#This Row],[Período]])&amp;YEAR(Indice_Horas[[#This Row],[Período]])</f>
        <v>72012</v>
      </c>
      <c r="C118" s="20">
        <v>124.8445</v>
      </c>
      <c r="D118" s="20">
        <v>166.5564</v>
      </c>
      <c r="E118" s="20">
        <v>122.3942</v>
      </c>
    </row>
    <row r="119" spans="1:5" x14ac:dyDescent="0.3">
      <c r="A119" s="58">
        <v>41122</v>
      </c>
      <c r="B119" s="70" t="str">
        <f>MONTH(Indice_Horas[[#This Row],[Período]])&amp;YEAR(Indice_Horas[[#This Row],[Período]])</f>
        <v>82012</v>
      </c>
      <c r="C119" s="20">
        <v>128.1019</v>
      </c>
      <c r="D119" s="20">
        <v>170.41079999999999</v>
      </c>
      <c r="E119" s="20">
        <v>125.61660000000001</v>
      </c>
    </row>
    <row r="120" spans="1:5" x14ac:dyDescent="0.3">
      <c r="A120" s="58">
        <v>41153</v>
      </c>
      <c r="B120" s="70" t="str">
        <f>MONTH(Indice_Horas[[#This Row],[Período]])&amp;YEAR(Indice_Horas[[#This Row],[Período]])</f>
        <v>92012</v>
      </c>
      <c r="C120" s="20">
        <v>121.08669999999999</v>
      </c>
      <c r="D120" s="20">
        <v>171.1362</v>
      </c>
      <c r="E120" s="20">
        <v>118.1467</v>
      </c>
    </row>
    <row r="121" spans="1:5" x14ac:dyDescent="0.3">
      <c r="A121" s="58">
        <v>41183</v>
      </c>
      <c r="B121" s="70" t="str">
        <f>MONTH(Indice_Horas[[#This Row],[Período]])&amp;YEAR(Indice_Horas[[#This Row],[Período]])</f>
        <v>102012</v>
      </c>
      <c r="C121" s="20">
        <v>126.9585</v>
      </c>
      <c r="D121" s="20">
        <v>171.6764</v>
      </c>
      <c r="E121" s="20">
        <v>124.3317</v>
      </c>
    </row>
    <row r="122" spans="1:5" x14ac:dyDescent="0.3">
      <c r="A122" s="58">
        <v>41214</v>
      </c>
      <c r="B122" s="70" t="str">
        <f>MONTH(Indice_Horas[[#This Row],[Período]])&amp;YEAR(Indice_Horas[[#This Row],[Período]])</f>
        <v>112012</v>
      </c>
      <c r="C122" s="20">
        <v>122.2916</v>
      </c>
      <c r="D122" s="20">
        <v>171.64750000000001</v>
      </c>
      <c r="E122" s="20">
        <v>119.39230000000001</v>
      </c>
    </row>
    <row r="123" spans="1:5" x14ac:dyDescent="0.3">
      <c r="A123" s="58">
        <v>41244</v>
      </c>
      <c r="B123" s="70" t="str">
        <f>MONTH(Indice_Horas[[#This Row],[Período]])&amp;YEAR(Indice_Horas[[#This Row],[Período]])</f>
        <v>122012</v>
      </c>
      <c r="C123" s="20">
        <v>115.0072</v>
      </c>
      <c r="D123" s="20">
        <v>167.9068</v>
      </c>
      <c r="E123" s="20">
        <v>111.8998</v>
      </c>
    </row>
    <row r="124" spans="1:5" x14ac:dyDescent="0.3">
      <c r="A124" s="58">
        <v>41275</v>
      </c>
      <c r="B124" s="70" t="str">
        <f>MONTH(Indice_Horas[[#This Row],[Período]])&amp;YEAR(Indice_Horas[[#This Row],[Período]])</f>
        <v>12013</v>
      </c>
      <c r="C124" s="20">
        <v>122.1671</v>
      </c>
      <c r="D124" s="20">
        <v>174.27780000000001</v>
      </c>
      <c r="E124" s="20">
        <v>119.10599999999999</v>
      </c>
    </row>
    <row r="125" spans="1:5" x14ac:dyDescent="0.3">
      <c r="A125" s="58">
        <v>41306</v>
      </c>
      <c r="B125" s="70" t="str">
        <f>MONTH(Indice_Horas[[#This Row],[Período]])&amp;YEAR(Indice_Horas[[#This Row],[Período]])</f>
        <v>22013</v>
      </c>
      <c r="C125" s="20">
        <v>114.357</v>
      </c>
      <c r="D125" s="20">
        <v>170.88589999999999</v>
      </c>
      <c r="E125" s="20">
        <v>111.0364</v>
      </c>
    </row>
    <row r="126" spans="1:5" x14ac:dyDescent="0.3">
      <c r="A126" s="58">
        <v>41334</v>
      </c>
      <c r="B126" s="70" t="str">
        <f>MONTH(Indice_Horas[[#This Row],[Período]])&amp;YEAR(Indice_Horas[[#This Row],[Período]])</f>
        <v>32013</v>
      </c>
      <c r="C126" s="20">
        <v>123.5575</v>
      </c>
      <c r="D126" s="20">
        <v>172.21549999999999</v>
      </c>
      <c r="E126" s="20">
        <v>120.6992</v>
      </c>
    </row>
    <row r="127" spans="1:5" x14ac:dyDescent="0.3">
      <c r="A127" s="58">
        <v>41365</v>
      </c>
      <c r="B127" s="70" t="str">
        <f>MONTH(Indice_Horas[[#This Row],[Período]])&amp;YEAR(Indice_Horas[[#This Row],[Período]])</f>
        <v>42013</v>
      </c>
      <c r="C127" s="20">
        <v>129.57669999999999</v>
      </c>
      <c r="D127" s="20">
        <v>171.197</v>
      </c>
      <c r="E127" s="20">
        <v>127.1319</v>
      </c>
    </row>
    <row r="128" spans="1:5" x14ac:dyDescent="0.3">
      <c r="A128" s="58">
        <v>41395</v>
      </c>
      <c r="B128" s="70" t="str">
        <f>MONTH(Indice_Horas[[#This Row],[Período]])&amp;YEAR(Indice_Horas[[#This Row],[Período]])</f>
        <v>52013</v>
      </c>
      <c r="C128" s="20">
        <v>128.26830000000001</v>
      </c>
      <c r="D128" s="20">
        <v>171.0745</v>
      </c>
      <c r="E128" s="20">
        <v>125.75369999999999</v>
      </c>
    </row>
    <row r="129" spans="1:5" x14ac:dyDescent="0.3">
      <c r="A129" s="58">
        <v>41426</v>
      </c>
      <c r="B129" s="70" t="str">
        <f>MONTH(Indice_Horas[[#This Row],[Período]])&amp;YEAR(Indice_Horas[[#This Row],[Período]])</f>
        <v>62013</v>
      </c>
      <c r="C129" s="20">
        <v>123.9148</v>
      </c>
      <c r="D129" s="20">
        <v>171.70750000000001</v>
      </c>
      <c r="E129" s="20">
        <v>121.1074</v>
      </c>
    </row>
    <row r="130" spans="1:5" x14ac:dyDescent="0.3">
      <c r="A130" s="58">
        <v>41456</v>
      </c>
      <c r="B130" s="70" t="str">
        <f>MONTH(Indice_Horas[[#This Row],[Período]])&amp;YEAR(Indice_Horas[[#This Row],[Período]])</f>
        <v>72013</v>
      </c>
      <c r="C130" s="20">
        <v>127.28100000000001</v>
      </c>
      <c r="D130" s="20">
        <v>170.83609999999999</v>
      </c>
      <c r="E130" s="20">
        <v>124.7225</v>
      </c>
    </row>
    <row r="131" spans="1:5" x14ac:dyDescent="0.3">
      <c r="A131" s="58">
        <v>41487</v>
      </c>
      <c r="B131" s="70" t="str">
        <f>MONTH(Indice_Horas[[#This Row],[Período]])&amp;YEAR(Indice_Horas[[#This Row],[Período]])</f>
        <v>82013</v>
      </c>
      <c r="C131" s="20">
        <v>130.0881</v>
      </c>
      <c r="D131" s="20">
        <v>176.39670000000001</v>
      </c>
      <c r="E131" s="20">
        <v>127.36790000000001</v>
      </c>
    </row>
    <row r="132" spans="1:5" x14ac:dyDescent="0.3">
      <c r="A132" s="58">
        <v>41518</v>
      </c>
      <c r="B132" s="70" t="str">
        <f>MONTH(Indice_Horas[[#This Row],[Período]])&amp;YEAR(Indice_Horas[[#This Row],[Período]])</f>
        <v>92013</v>
      </c>
      <c r="C132" s="20">
        <v>123.9718</v>
      </c>
      <c r="D132" s="20">
        <v>168.977</v>
      </c>
      <c r="E132" s="20">
        <v>121.32810000000001</v>
      </c>
    </row>
    <row r="133" spans="1:5" x14ac:dyDescent="0.3">
      <c r="A133" s="58">
        <v>41548</v>
      </c>
      <c r="B133" s="70" t="str">
        <f>MONTH(Indice_Horas[[#This Row],[Período]])&amp;YEAR(Indice_Horas[[#This Row],[Período]])</f>
        <v>102013</v>
      </c>
      <c r="C133" s="20">
        <v>129.69980000000001</v>
      </c>
      <c r="D133" s="20">
        <v>176.42150000000001</v>
      </c>
      <c r="E133" s="20">
        <v>126.9552</v>
      </c>
    </row>
    <row r="134" spans="1:5" x14ac:dyDescent="0.3">
      <c r="A134" s="58">
        <v>41579</v>
      </c>
      <c r="B134" s="70" t="str">
        <f>MONTH(Indice_Horas[[#This Row],[Período]])&amp;YEAR(Indice_Horas[[#This Row],[Período]])</f>
        <v>112013</v>
      </c>
      <c r="C134" s="20">
        <v>122.41079999999999</v>
      </c>
      <c r="D134" s="20">
        <v>174.87780000000001</v>
      </c>
      <c r="E134" s="20">
        <v>119.3287</v>
      </c>
    </row>
    <row r="135" spans="1:5" x14ac:dyDescent="0.3">
      <c r="A135" s="58">
        <v>41609</v>
      </c>
      <c r="B135" s="70" t="str">
        <f>MONTH(Indice_Horas[[#This Row],[Período]])&amp;YEAR(Indice_Horas[[#This Row],[Período]])</f>
        <v>122013</v>
      </c>
      <c r="C135" s="20">
        <v>111.19240000000001</v>
      </c>
      <c r="D135" s="20">
        <v>170.92660000000001</v>
      </c>
      <c r="E135" s="20">
        <v>107.6835</v>
      </c>
    </row>
    <row r="136" spans="1:5" x14ac:dyDescent="0.3">
      <c r="A136" s="58">
        <v>41640</v>
      </c>
      <c r="B136" s="70" t="str">
        <f>MONTH(Indice_Horas[[#This Row],[Período]])&amp;YEAR(Indice_Horas[[#This Row],[Período]])</f>
        <v>12014</v>
      </c>
      <c r="C136" s="20">
        <v>120.2398</v>
      </c>
      <c r="D136" s="20">
        <v>175.261</v>
      </c>
      <c r="E136" s="20">
        <v>117.0077</v>
      </c>
    </row>
    <row r="137" spans="1:5" x14ac:dyDescent="0.3">
      <c r="A137" s="58">
        <v>41671</v>
      </c>
      <c r="B137" s="70" t="str">
        <f>MONTH(Indice_Horas[[#This Row],[Período]])&amp;YEAR(Indice_Horas[[#This Row],[Período]])</f>
        <v>22014</v>
      </c>
      <c r="C137" s="20">
        <v>123.3485</v>
      </c>
      <c r="D137" s="20">
        <v>172.73840000000001</v>
      </c>
      <c r="E137" s="20">
        <v>120.4472</v>
      </c>
    </row>
    <row r="138" spans="1:5" x14ac:dyDescent="0.3">
      <c r="A138" s="58">
        <v>41699</v>
      </c>
      <c r="B138" s="70" t="str">
        <f>MONTH(Indice_Horas[[#This Row],[Período]])&amp;YEAR(Indice_Horas[[#This Row],[Período]])</f>
        <v>32014</v>
      </c>
      <c r="C138" s="20">
        <v>120.3809</v>
      </c>
      <c r="D138" s="20">
        <v>172.57259999999999</v>
      </c>
      <c r="E138" s="20">
        <v>117.315</v>
      </c>
    </row>
    <row r="139" spans="1:5" x14ac:dyDescent="0.3">
      <c r="A139" s="58">
        <v>41730</v>
      </c>
      <c r="B139" s="70" t="str">
        <f>MONTH(Indice_Horas[[#This Row],[Período]])&amp;YEAR(Indice_Horas[[#This Row],[Período]])</f>
        <v>42014</v>
      </c>
      <c r="C139" s="20">
        <v>121.5219</v>
      </c>
      <c r="D139" s="20">
        <v>175.86160000000001</v>
      </c>
      <c r="E139" s="20">
        <v>118.32980000000001</v>
      </c>
    </row>
    <row r="140" spans="1:5" x14ac:dyDescent="0.3">
      <c r="A140" s="58">
        <v>41760</v>
      </c>
      <c r="B140" s="70" t="str">
        <f>MONTH(Indice_Horas[[#This Row],[Período]])&amp;YEAR(Indice_Horas[[#This Row],[Período]])</f>
        <v>52014</v>
      </c>
      <c r="C140" s="20">
        <v>123.28870000000001</v>
      </c>
      <c r="D140" s="20">
        <v>173.93279999999999</v>
      </c>
      <c r="E140" s="20">
        <v>120.3137</v>
      </c>
    </row>
    <row r="141" spans="1:5" x14ac:dyDescent="0.3">
      <c r="A141" s="58">
        <v>41791</v>
      </c>
      <c r="B141" s="70" t="str">
        <f>MONTH(Indice_Horas[[#This Row],[Período]])&amp;YEAR(Indice_Horas[[#This Row],[Período]])</f>
        <v>62014</v>
      </c>
      <c r="C141" s="20">
        <v>118.3386</v>
      </c>
      <c r="D141" s="20">
        <v>171.39230000000001</v>
      </c>
      <c r="E141" s="20">
        <v>115.2221</v>
      </c>
    </row>
    <row r="142" spans="1:5" x14ac:dyDescent="0.3">
      <c r="A142" s="58">
        <v>41821</v>
      </c>
      <c r="B142" s="70" t="str">
        <f>MONTH(Indice_Horas[[#This Row],[Período]])&amp;YEAR(Indice_Horas[[#This Row],[Período]])</f>
        <v>72014</v>
      </c>
      <c r="C142" s="20">
        <v>124.8634</v>
      </c>
      <c r="D142" s="20">
        <v>172.3339</v>
      </c>
      <c r="E142" s="20">
        <v>122.0749</v>
      </c>
    </row>
    <row r="143" spans="1:5" x14ac:dyDescent="0.3">
      <c r="A143" s="58">
        <v>41852</v>
      </c>
      <c r="B143" s="70" t="str">
        <f>MONTH(Indice_Horas[[#This Row],[Período]])&amp;YEAR(Indice_Horas[[#This Row],[Período]])</f>
        <v>82014</v>
      </c>
      <c r="C143" s="20">
        <v>120.407</v>
      </c>
      <c r="D143" s="20">
        <v>173.9513</v>
      </c>
      <c r="E143" s="20">
        <v>117.2617</v>
      </c>
    </row>
    <row r="144" spans="1:5" x14ac:dyDescent="0.3">
      <c r="A144" s="58">
        <v>41883</v>
      </c>
      <c r="B144" s="70" t="str">
        <f>MONTH(Indice_Horas[[#This Row],[Período]])&amp;YEAR(Indice_Horas[[#This Row],[Período]])</f>
        <v>92014</v>
      </c>
      <c r="C144" s="20">
        <v>122.5971</v>
      </c>
      <c r="D144" s="20">
        <v>171.8108</v>
      </c>
      <c r="E144" s="20">
        <v>119.70610000000001</v>
      </c>
    </row>
    <row r="145" spans="1:5" x14ac:dyDescent="0.3">
      <c r="A145" s="58">
        <v>41913</v>
      </c>
      <c r="B145" s="70" t="str">
        <f>MONTH(Indice_Horas[[#This Row],[Período]])&amp;YEAR(Indice_Horas[[#This Row],[Período]])</f>
        <v>102014</v>
      </c>
      <c r="C145" s="20">
        <v>123.5654</v>
      </c>
      <c r="D145" s="20">
        <v>172.58109999999999</v>
      </c>
      <c r="E145" s="20">
        <v>120.6861</v>
      </c>
    </row>
    <row r="146" spans="1:5" x14ac:dyDescent="0.3">
      <c r="A146" s="58">
        <v>41944</v>
      </c>
      <c r="B146" s="70" t="str">
        <f>MONTH(Indice_Horas[[#This Row],[Período]])&amp;YEAR(Indice_Horas[[#This Row],[Período]])</f>
        <v>112014</v>
      </c>
      <c r="C146" s="20">
        <v>116.4248</v>
      </c>
      <c r="D146" s="20">
        <v>171.70359999999999</v>
      </c>
      <c r="E146" s="20">
        <v>113.1776</v>
      </c>
    </row>
    <row r="147" spans="1:5" x14ac:dyDescent="0.3">
      <c r="A147" s="58">
        <v>41974</v>
      </c>
      <c r="B147" s="70" t="str">
        <f>MONTH(Indice_Horas[[#This Row],[Período]])&amp;YEAR(Indice_Horas[[#This Row],[Período]])</f>
        <v>122014</v>
      </c>
      <c r="C147" s="20">
        <v>103.4205</v>
      </c>
      <c r="D147" s="20">
        <v>166.77809999999999</v>
      </c>
      <c r="E147" s="20">
        <v>99.698700000000002</v>
      </c>
    </row>
    <row r="148" spans="1:5" x14ac:dyDescent="0.3">
      <c r="A148" s="58">
        <v>42005</v>
      </c>
      <c r="B148" s="70" t="str">
        <f>MONTH(Indice_Horas[[#This Row],[Período]])&amp;YEAR(Indice_Horas[[#This Row],[Período]])</f>
        <v>12015</v>
      </c>
      <c r="C148" s="20">
        <v>110.31180000000001</v>
      </c>
      <c r="D148" s="20">
        <v>169.9949</v>
      </c>
      <c r="E148" s="20">
        <v>106.80589999999999</v>
      </c>
    </row>
    <row r="149" spans="1:5" x14ac:dyDescent="0.3">
      <c r="A149" s="58">
        <v>42036</v>
      </c>
      <c r="B149" s="70" t="str">
        <f>MONTH(Indice_Horas[[#This Row],[Período]])&amp;YEAR(Indice_Horas[[#This Row],[Período]])</f>
        <v>22015</v>
      </c>
      <c r="C149" s="20">
        <v>106.1643</v>
      </c>
      <c r="D149" s="20">
        <v>185.9016</v>
      </c>
      <c r="E149" s="20">
        <v>101.4804</v>
      </c>
    </row>
    <row r="150" spans="1:5" x14ac:dyDescent="0.3">
      <c r="A150" s="58">
        <v>42064</v>
      </c>
      <c r="B150" s="70" t="str">
        <f>MONTH(Indice_Horas[[#This Row],[Período]])&amp;YEAR(Indice_Horas[[#This Row],[Período]])</f>
        <v>32015</v>
      </c>
      <c r="C150" s="20">
        <v>113.3736</v>
      </c>
      <c r="D150" s="20">
        <v>184.03890000000001</v>
      </c>
      <c r="E150" s="20">
        <v>109.2225</v>
      </c>
    </row>
    <row r="151" spans="1:5" x14ac:dyDescent="0.3">
      <c r="A151" s="58">
        <v>42095</v>
      </c>
      <c r="B151" s="70" t="str">
        <f>MONTH(Indice_Horas[[#This Row],[Período]])&amp;YEAR(Indice_Horas[[#This Row],[Período]])</f>
        <v>42015</v>
      </c>
      <c r="C151" s="20">
        <v>109.06100000000001</v>
      </c>
      <c r="D151" s="20">
        <v>184.10759999999999</v>
      </c>
      <c r="E151" s="20">
        <v>104.65260000000001</v>
      </c>
    </row>
    <row r="152" spans="1:5" x14ac:dyDescent="0.3">
      <c r="A152" s="58">
        <v>42125</v>
      </c>
      <c r="B152" s="70" t="str">
        <f>MONTH(Indice_Horas[[#This Row],[Período]])&amp;YEAR(Indice_Horas[[#This Row],[Período]])</f>
        <v>52015</v>
      </c>
      <c r="C152" s="20">
        <v>111.06180000000001</v>
      </c>
      <c r="D152" s="20">
        <v>181.7567</v>
      </c>
      <c r="E152" s="20">
        <v>106.90900000000001</v>
      </c>
    </row>
    <row r="153" spans="1:5" x14ac:dyDescent="0.3">
      <c r="A153" s="58">
        <v>42156</v>
      </c>
      <c r="B153" s="70" t="str">
        <f>MONTH(Indice_Horas[[#This Row],[Período]])&amp;YEAR(Indice_Horas[[#This Row],[Período]])</f>
        <v>62015</v>
      </c>
      <c r="C153" s="20">
        <v>109.5376</v>
      </c>
      <c r="D153" s="20">
        <v>180.47280000000001</v>
      </c>
      <c r="E153" s="20">
        <v>105.3707</v>
      </c>
    </row>
    <row r="154" spans="1:5" x14ac:dyDescent="0.3">
      <c r="A154" s="58">
        <v>42186</v>
      </c>
      <c r="B154" s="70" t="str">
        <f>MONTH(Indice_Horas[[#This Row],[Período]])&amp;YEAR(Indice_Horas[[#This Row],[Período]])</f>
        <v>72015</v>
      </c>
      <c r="C154" s="20">
        <v>111.1041</v>
      </c>
      <c r="D154" s="20">
        <v>179.851</v>
      </c>
      <c r="E154" s="20">
        <v>107.06570000000001</v>
      </c>
    </row>
    <row r="155" spans="1:5" x14ac:dyDescent="0.3">
      <c r="A155" s="58">
        <v>42217</v>
      </c>
      <c r="B155" s="70" t="str">
        <f>MONTH(Indice_Horas[[#This Row],[Período]])&amp;YEAR(Indice_Horas[[#This Row],[Período]])</f>
        <v>82015</v>
      </c>
      <c r="C155" s="20">
        <v>111.26090000000001</v>
      </c>
      <c r="D155" s="20">
        <v>178.85849999999999</v>
      </c>
      <c r="E155" s="20">
        <v>107.29</v>
      </c>
    </row>
    <row r="156" spans="1:5" x14ac:dyDescent="0.3">
      <c r="A156" s="58">
        <v>42248</v>
      </c>
      <c r="B156" s="70" t="str">
        <f>MONTH(Indice_Horas[[#This Row],[Período]])&amp;YEAR(Indice_Horas[[#This Row],[Período]])</f>
        <v>92015</v>
      </c>
      <c r="C156" s="20">
        <v>107.8687</v>
      </c>
      <c r="D156" s="20">
        <v>178.1129</v>
      </c>
      <c r="E156" s="20">
        <v>103.7424</v>
      </c>
    </row>
    <row r="157" spans="1:5" x14ac:dyDescent="0.3">
      <c r="A157" s="58">
        <v>42278</v>
      </c>
      <c r="B157" s="70" t="str">
        <f>MONTH(Indice_Horas[[#This Row],[Período]])&amp;YEAR(Indice_Horas[[#This Row],[Período]])</f>
        <v>102015</v>
      </c>
      <c r="C157" s="20">
        <v>110.23909999999999</v>
      </c>
      <c r="D157" s="20">
        <v>177.92850000000001</v>
      </c>
      <c r="E157" s="20">
        <v>106.2628</v>
      </c>
    </row>
    <row r="158" spans="1:5" x14ac:dyDescent="0.3">
      <c r="A158" s="58">
        <v>42309</v>
      </c>
      <c r="B158" s="70" t="str">
        <f>MONTH(Indice_Horas[[#This Row],[Período]])&amp;YEAR(Indice_Horas[[#This Row],[Período]])</f>
        <v>112015</v>
      </c>
      <c r="C158" s="20">
        <v>107.0047</v>
      </c>
      <c r="D158" s="20">
        <v>175.34010000000001</v>
      </c>
      <c r="E158" s="20">
        <v>102.9905</v>
      </c>
    </row>
    <row r="159" spans="1:5" x14ac:dyDescent="0.3">
      <c r="A159" s="58">
        <v>42339</v>
      </c>
      <c r="B159" s="70" t="str">
        <f>MONTH(Indice_Horas[[#This Row],[Período]])&amp;YEAR(Indice_Horas[[#This Row],[Período]])</f>
        <v>122015</v>
      </c>
      <c r="C159" s="20">
        <v>96.878399999999999</v>
      </c>
      <c r="D159" s="20">
        <v>166.0085</v>
      </c>
      <c r="E159" s="20">
        <v>92.761600000000001</v>
      </c>
    </row>
    <row r="160" spans="1:5" x14ac:dyDescent="0.3">
      <c r="A160" s="58">
        <v>42370</v>
      </c>
      <c r="B160" s="70" t="str">
        <f>MONTH(Indice_Horas[[#This Row],[Período]])&amp;YEAR(Indice_Horas[[#This Row],[Período]])</f>
        <v>12016</v>
      </c>
      <c r="C160" s="20">
        <v>100.7796</v>
      </c>
      <c r="D160" s="20">
        <v>168.54849999999999</v>
      </c>
      <c r="E160" s="20">
        <v>96.743899999999996</v>
      </c>
    </row>
    <row r="161" spans="1:5" x14ac:dyDescent="0.3">
      <c r="A161" s="58">
        <v>42401</v>
      </c>
      <c r="B161" s="70" t="str">
        <f>MONTH(Indice_Horas[[#This Row],[Período]])&amp;YEAR(Indice_Horas[[#This Row],[Período]])</f>
        <v>22016</v>
      </c>
      <c r="C161" s="20">
        <v>99.051599999999993</v>
      </c>
      <c r="D161" s="20">
        <v>166.76070000000001</v>
      </c>
      <c r="E161" s="20">
        <v>95.019499999999994</v>
      </c>
    </row>
    <row r="162" spans="1:5" x14ac:dyDescent="0.3">
      <c r="A162" s="58">
        <v>42430</v>
      </c>
      <c r="B162" s="70" t="str">
        <f>MONTH(Indice_Horas[[#This Row],[Período]])&amp;YEAR(Indice_Horas[[#This Row],[Período]])</f>
        <v>32016</v>
      </c>
      <c r="C162" s="20">
        <v>107.09820000000001</v>
      </c>
      <c r="D162" s="20">
        <v>167.2612</v>
      </c>
      <c r="E162" s="20">
        <v>103.5154</v>
      </c>
    </row>
    <row r="163" spans="1:5" x14ac:dyDescent="0.3">
      <c r="A163" s="58">
        <v>42461</v>
      </c>
      <c r="B163" s="70" t="str">
        <f>MONTH(Indice_Horas[[#This Row],[Período]])&amp;YEAR(Indice_Horas[[#This Row],[Período]])</f>
        <v>42016</v>
      </c>
      <c r="C163" s="20">
        <v>103.3139</v>
      </c>
      <c r="D163" s="20">
        <v>168.4008</v>
      </c>
      <c r="E163" s="20">
        <v>99.437899999999999</v>
      </c>
    </row>
    <row r="164" spans="1:5" x14ac:dyDescent="0.3">
      <c r="A164" s="58">
        <v>42491</v>
      </c>
      <c r="B164" s="70" t="str">
        <f>MONTH(Indice_Horas[[#This Row],[Período]])&amp;YEAR(Indice_Horas[[#This Row],[Período]])</f>
        <v>52016</v>
      </c>
      <c r="C164" s="20">
        <v>105.0608</v>
      </c>
      <c r="D164" s="20">
        <v>169.1962</v>
      </c>
      <c r="E164" s="20">
        <v>101.2415</v>
      </c>
    </row>
    <row r="165" spans="1:5" x14ac:dyDescent="0.3">
      <c r="A165" s="58">
        <v>42522</v>
      </c>
      <c r="B165" s="70" t="str">
        <f>MONTH(Indice_Horas[[#This Row],[Período]])&amp;YEAR(Indice_Horas[[#This Row],[Período]])</f>
        <v>62016</v>
      </c>
      <c r="C165" s="20">
        <v>106.051</v>
      </c>
      <c r="D165" s="20">
        <v>167.75149999999999</v>
      </c>
      <c r="E165" s="20">
        <v>102.3767</v>
      </c>
    </row>
    <row r="166" spans="1:5" x14ac:dyDescent="0.3">
      <c r="A166" s="58">
        <v>42552</v>
      </c>
      <c r="B166" s="70" t="str">
        <f>MONTH(Indice_Horas[[#This Row],[Período]])&amp;YEAR(Indice_Horas[[#This Row],[Período]])</f>
        <v>72016</v>
      </c>
      <c r="C166" s="20">
        <v>106.0445</v>
      </c>
      <c r="D166" s="20">
        <v>166.0651</v>
      </c>
      <c r="E166" s="20">
        <v>102.47020000000001</v>
      </c>
    </row>
    <row r="167" spans="1:5" x14ac:dyDescent="0.3">
      <c r="A167" s="58">
        <v>42583</v>
      </c>
      <c r="B167" s="70" t="str">
        <f>MONTH(Indice_Horas[[#This Row],[Período]])&amp;YEAR(Indice_Horas[[#This Row],[Período]])</f>
        <v>82016</v>
      </c>
      <c r="C167" s="59">
        <v>106.5763</v>
      </c>
      <c r="D167" s="20">
        <v>172.51079999999999</v>
      </c>
      <c r="E167" s="20">
        <v>102.6404</v>
      </c>
    </row>
    <row r="168" spans="1:5" x14ac:dyDescent="0.3">
      <c r="A168" s="58">
        <v>42614</v>
      </c>
      <c r="B168" s="70" t="str">
        <f>MONTH(Indice_Horas[[#This Row],[Período]])&amp;YEAR(Indice_Horas[[#This Row],[Período]])</f>
        <v>92016</v>
      </c>
      <c r="C168" s="20">
        <v>103.7769</v>
      </c>
      <c r="D168" s="20">
        <v>167.85990000000001</v>
      </c>
      <c r="E168" s="20">
        <v>99.951499999999996</v>
      </c>
    </row>
    <row r="169" spans="1:5" x14ac:dyDescent="0.3">
      <c r="A169" s="58">
        <v>42644</v>
      </c>
      <c r="B169" s="70" t="str">
        <f>MONTH(Indice_Horas[[#This Row],[Período]])&amp;YEAR(Indice_Horas[[#This Row],[Período]])</f>
        <v>102016</v>
      </c>
      <c r="C169" s="20">
        <v>101.0872</v>
      </c>
      <c r="D169" s="20">
        <v>166.82409999999999</v>
      </c>
      <c r="E169" s="20">
        <v>97.1631</v>
      </c>
    </row>
    <row r="170" spans="1:5" x14ac:dyDescent="0.3">
      <c r="A170" s="58">
        <v>42675</v>
      </c>
      <c r="B170" s="70" t="str">
        <f>MONTH(Indice_Horas[[#This Row],[Período]])&amp;YEAR(Indice_Horas[[#This Row],[Período]])</f>
        <v>112016</v>
      </c>
      <c r="C170" s="20">
        <v>102.9349</v>
      </c>
      <c r="D170" s="20">
        <v>166.46299999999999</v>
      </c>
      <c r="E170" s="20">
        <v>99.142600000000002</v>
      </c>
    </row>
    <row r="171" spans="1:5" x14ac:dyDescent="0.3">
      <c r="A171" s="58">
        <v>42705</v>
      </c>
      <c r="B171" s="70" t="str">
        <f>MONTH(Indice_Horas[[#This Row],[Período]])&amp;YEAR(Indice_Horas[[#This Row],[Período]])</f>
        <v>122016</v>
      </c>
      <c r="C171" s="59">
        <v>96.448599999999999</v>
      </c>
      <c r="D171" s="20">
        <v>163.2235</v>
      </c>
      <c r="E171" s="20">
        <v>92.462500000000006</v>
      </c>
    </row>
    <row r="172" spans="1:5" x14ac:dyDescent="0.3">
      <c r="A172" s="58">
        <v>42736</v>
      </c>
      <c r="B172" s="70" t="str">
        <f>MONTH(Indice_Horas[[#This Row],[Período]])&amp;YEAR(Indice_Horas[[#This Row],[Período]])</f>
        <v>12017</v>
      </c>
      <c r="C172" s="59">
        <v>98.446299999999994</v>
      </c>
      <c r="D172" s="20">
        <v>169.19659999999999</v>
      </c>
      <c r="E172" s="20">
        <v>94.222899999999996</v>
      </c>
    </row>
    <row r="173" spans="1:5" x14ac:dyDescent="0.3">
      <c r="A173" s="58">
        <v>42767</v>
      </c>
      <c r="B173" s="70" t="str">
        <f>MONTH(Indice_Horas[[#This Row],[Período]])&amp;YEAR(Indice_Horas[[#This Row],[Período]])</f>
        <v>22017</v>
      </c>
      <c r="C173" s="59">
        <v>98.802700000000002</v>
      </c>
      <c r="D173" s="20">
        <v>166.61429999999999</v>
      </c>
      <c r="E173" s="20">
        <v>94.754800000000003</v>
      </c>
    </row>
    <row r="174" spans="1:5" x14ac:dyDescent="0.3">
      <c r="A174" s="58">
        <v>42795</v>
      </c>
      <c r="B174" s="70" t="str">
        <f>MONTH(Indice_Horas[[#This Row],[Período]])&amp;YEAR(Indice_Horas[[#This Row],[Período]])</f>
        <v>32017</v>
      </c>
      <c r="C174" s="59">
        <v>105.8103</v>
      </c>
      <c r="D174" s="20">
        <v>167.3331</v>
      </c>
      <c r="E174" s="20">
        <v>102.1377</v>
      </c>
    </row>
    <row r="175" spans="1:5" x14ac:dyDescent="0.3">
      <c r="A175" s="58">
        <v>42826</v>
      </c>
      <c r="B175" s="70" t="str">
        <f>MONTH(Indice_Horas[[#This Row],[Período]])&amp;YEAR(Indice_Horas[[#This Row],[Período]])</f>
        <v>42017</v>
      </c>
      <c r="C175" s="59">
        <v>100.5744</v>
      </c>
      <c r="D175" s="20">
        <v>167.88749999999999</v>
      </c>
      <c r="E175" s="20">
        <v>96.556200000000004</v>
      </c>
    </row>
    <row r="176" spans="1:5" x14ac:dyDescent="0.3">
      <c r="A176" s="58">
        <v>42856</v>
      </c>
      <c r="B176" s="70" t="str">
        <f>MONTH(Indice_Horas[[#This Row],[Período]])&amp;YEAR(Indice_Horas[[#This Row],[Período]])</f>
        <v>52017</v>
      </c>
      <c r="C176" s="59">
        <v>105.70010000000001</v>
      </c>
      <c r="D176" s="20">
        <v>169.94489999999999</v>
      </c>
      <c r="E176" s="20">
        <v>101.8651</v>
      </c>
    </row>
    <row r="177" spans="1:5" x14ac:dyDescent="0.3">
      <c r="A177" s="58">
        <v>42887</v>
      </c>
      <c r="B177" s="70" t="str">
        <f>MONTH(Indice_Horas[[#This Row],[Período]])&amp;YEAR(Indice_Horas[[#This Row],[Período]])</f>
        <v>62017</v>
      </c>
      <c r="C177" s="59">
        <v>101.4579</v>
      </c>
      <c r="D177" s="20">
        <v>168.89420000000001</v>
      </c>
      <c r="E177" s="20">
        <v>97.432299999999998</v>
      </c>
    </row>
    <row r="178" spans="1:5" x14ac:dyDescent="0.3">
      <c r="A178" s="58">
        <v>42917</v>
      </c>
      <c r="B178" s="70" t="str">
        <f>MONTH(Indice_Horas[[#This Row],[Período]])&amp;YEAR(Indice_Horas[[#This Row],[Período]])</f>
        <v>72017</v>
      </c>
      <c r="C178" s="59">
        <v>101.86199999999999</v>
      </c>
      <c r="D178" s="20">
        <v>165.01990000000001</v>
      </c>
      <c r="E178" s="20">
        <v>98.091800000000006</v>
      </c>
    </row>
    <row r="179" spans="1:5" x14ac:dyDescent="0.3">
      <c r="A179" s="58">
        <v>42948</v>
      </c>
      <c r="B179" s="71" t="str">
        <f>MONTH(Indice_Horas[[#This Row],[Período]])&amp;YEAR(Indice_Horas[[#This Row],[Período]])</f>
        <v>82017</v>
      </c>
      <c r="C179" s="102">
        <v>106.0056</v>
      </c>
      <c r="D179" s="21">
        <v>163.67150000000001</v>
      </c>
      <c r="E179" s="21">
        <v>102.5633</v>
      </c>
    </row>
    <row r="180" spans="1:5" x14ac:dyDescent="0.3">
      <c r="A180" s="58">
        <v>42979</v>
      </c>
      <c r="B180" s="70" t="str">
        <f>MONTH(Indice_Horas[[#This Row],[Período]])&amp;YEAR(Indice_Horas[[#This Row],[Período]])</f>
        <v>92017</v>
      </c>
      <c r="C180" s="59">
        <v>101.74120000000001</v>
      </c>
      <c r="D180" s="20">
        <v>160.85579999999999</v>
      </c>
      <c r="E180" s="20">
        <v>98.212299999999999</v>
      </c>
    </row>
    <row r="181" spans="1:5" x14ac:dyDescent="0.3">
      <c r="A181" s="58">
        <v>43009</v>
      </c>
      <c r="B181" s="70" t="str">
        <f>MONTH(Indice_Horas[[#This Row],[Período]])&amp;YEAR(Indice_Horas[[#This Row],[Período]])</f>
        <v>102017</v>
      </c>
      <c r="C181" s="59">
        <v>102.6962</v>
      </c>
      <c r="D181" s="20">
        <v>158.7296</v>
      </c>
      <c r="E181" s="20">
        <v>99.351299999999995</v>
      </c>
    </row>
    <row r="182" spans="1:5" x14ac:dyDescent="0.3">
      <c r="A182" s="58">
        <v>43040</v>
      </c>
      <c r="B182" s="70" t="str">
        <f>MONTH(Indice_Horas[[#This Row],[Período]])&amp;YEAR(Indice_Horas[[#This Row],[Período]])</f>
        <v>112017</v>
      </c>
      <c r="C182" s="59">
        <v>100.19410000000001</v>
      </c>
      <c r="D182" s="20">
        <v>159.90430000000001</v>
      </c>
      <c r="E182" s="20">
        <v>96.6297</v>
      </c>
    </row>
    <row r="183" spans="1:5" x14ac:dyDescent="0.3">
      <c r="A183" s="58">
        <v>43070</v>
      </c>
      <c r="B183" s="70" t="str">
        <f>MONTH(Indice_Horas[[#This Row],[Período]])&amp;YEAR(Indice_Horas[[#This Row],[Período]])</f>
        <v>122017</v>
      </c>
      <c r="C183" s="59">
        <v>94.378</v>
      </c>
      <c r="D183" s="20">
        <v>157.99510000000001</v>
      </c>
      <c r="E183" s="20">
        <v>90.580399999999997</v>
      </c>
    </row>
    <row r="184" spans="1:5" x14ac:dyDescent="0.3">
      <c r="A184" s="58">
        <v>43101</v>
      </c>
      <c r="B184" s="101" t="str">
        <f>MONTH(Indice_Horas[[#This Row],[Período]])&amp;YEAR(Indice_Horas[[#This Row],[Período]])</f>
        <v>12018</v>
      </c>
      <c r="C184" s="59">
        <v>98.105500000000006</v>
      </c>
      <c r="D184" s="20">
        <v>158.8417</v>
      </c>
      <c r="E184" s="20">
        <v>94.479900000000001</v>
      </c>
    </row>
    <row r="185" spans="1:5" x14ac:dyDescent="0.3">
      <c r="A185" s="58">
        <v>43132</v>
      </c>
      <c r="B185" s="101" t="str">
        <f>MONTH(Indice_Horas[[#This Row],[Período]])&amp;YEAR(Indice_Horas[[#This Row],[Período]])</f>
        <v>22018</v>
      </c>
      <c r="C185" s="20">
        <v>95.657700000000006</v>
      </c>
      <c r="D185" s="20">
        <v>157.87899999999999</v>
      </c>
      <c r="E185" s="20">
        <v>91.9435</v>
      </c>
    </row>
    <row r="186" spans="1:5" x14ac:dyDescent="0.3">
      <c r="A186" s="58">
        <v>43160</v>
      </c>
      <c r="B186" s="101" t="str">
        <f>MONTH(Indice_Horas[[#This Row],[Período]])&amp;YEAR(Indice_Horas[[#This Row],[Período]])</f>
        <v>32018</v>
      </c>
      <c r="C186" s="20">
        <v>100.9486</v>
      </c>
      <c r="D186" s="20">
        <v>160.47749999999999</v>
      </c>
      <c r="E186" s="20">
        <v>97.395099999999999</v>
      </c>
    </row>
    <row r="187" spans="1:5" x14ac:dyDescent="0.3">
      <c r="A187" s="58">
        <v>43191</v>
      </c>
      <c r="B187" s="101" t="str">
        <f>MONTH(Indice_Horas[[#This Row],[Período]])&amp;YEAR(Indice_Horas[[#This Row],[Período]])</f>
        <v>42018</v>
      </c>
      <c r="C187" s="20">
        <v>100.7189</v>
      </c>
      <c r="D187" s="20">
        <v>158.7747</v>
      </c>
      <c r="E187" s="20">
        <v>97.253299999999996</v>
      </c>
    </row>
    <row r="188" spans="1:5" x14ac:dyDescent="0.3">
      <c r="A188" s="58">
        <v>43221</v>
      </c>
      <c r="B188" s="101" t="str">
        <f>MONTH(Indice_Horas[[#This Row],[Período]])&amp;YEAR(Indice_Horas[[#This Row],[Período]])</f>
        <v>52018</v>
      </c>
      <c r="C188" s="20">
        <v>100.97669999999999</v>
      </c>
      <c r="D188" s="20">
        <v>160.6327</v>
      </c>
      <c r="E188" s="20">
        <v>97.415599999999998</v>
      </c>
    </row>
    <row r="189" spans="1:5" x14ac:dyDescent="0.3">
      <c r="A189" s="58">
        <v>43252</v>
      </c>
      <c r="B189" s="131" t="str">
        <f>MONTH(Indice_Horas[[#This Row],[Período]])&amp;YEAR(Indice_Horas[[#This Row],[Período]])</f>
        <v>62018</v>
      </c>
      <c r="C189" s="20">
        <v>100.1741</v>
      </c>
      <c r="D189" s="20">
        <v>159.46379999999999</v>
      </c>
      <c r="E189" s="20">
        <v>96.634900000000002</v>
      </c>
    </row>
    <row r="190" spans="1:5" x14ac:dyDescent="0.3">
      <c r="A190" s="58">
        <v>43282</v>
      </c>
      <c r="B190" s="131" t="str">
        <f>MONTH(Indice_Horas[[#This Row],[Período]])&amp;YEAR(Indice_Horas[[#This Row],[Período]])</f>
        <v>72018</v>
      </c>
      <c r="C190" s="20">
        <v>102.15779999999999</v>
      </c>
      <c r="D190" s="20">
        <v>157.9342</v>
      </c>
      <c r="E190" s="20">
        <v>98.828299999999999</v>
      </c>
    </row>
    <row r="191" spans="1:5" x14ac:dyDescent="0.3">
      <c r="A191" s="58">
        <v>43313</v>
      </c>
      <c r="B191" s="131" t="str">
        <f>MONTH(Indice_Horas[[#This Row],[Período]])&amp;YEAR(Indice_Horas[[#This Row],[Período]])</f>
        <v>82018</v>
      </c>
      <c r="C191" s="20">
        <v>102.47490000000001</v>
      </c>
      <c r="D191" s="20">
        <v>159.1559</v>
      </c>
      <c r="E191" s="20">
        <v>99.091399999999993</v>
      </c>
    </row>
    <row r="192" spans="1:5" x14ac:dyDescent="0.3">
      <c r="A192" s="58">
        <v>43344</v>
      </c>
      <c r="B192" s="131" t="str">
        <f>MONTH(Indice_Horas[[#This Row],[Período]])&amp;YEAR(Indice_Horas[[#This Row],[Período]])</f>
        <v>92018</v>
      </c>
      <c r="C192" s="20">
        <v>96.111999999999995</v>
      </c>
      <c r="D192" s="20">
        <v>158.1756</v>
      </c>
      <c r="E192" s="20">
        <v>92.4071</v>
      </c>
    </row>
    <row r="193" spans="1:5" x14ac:dyDescent="0.3">
      <c r="A193" s="58">
        <v>43374</v>
      </c>
      <c r="B193" s="131" t="str">
        <f>MONTH(Indice_Horas[[#This Row],[Período]])&amp;YEAR(Indice_Horas[[#This Row],[Período]])</f>
        <v>102018</v>
      </c>
      <c r="C193" s="20">
        <v>100.008</v>
      </c>
      <c r="D193" s="20">
        <v>157.89019999999999</v>
      </c>
      <c r="E193" s="20">
        <v>96.552700000000002</v>
      </c>
    </row>
    <row r="194" spans="1:5" x14ac:dyDescent="0.3">
      <c r="A194" s="58">
        <v>43405</v>
      </c>
      <c r="B194" s="131" t="str">
        <f>MONTH(Indice_Horas[[#This Row],[Período]])&amp;YEAR(Indice_Horas[[#This Row],[Período]])</f>
        <v>112018</v>
      </c>
      <c r="C194" s="20">
        <v>99.105099999999993</v>
      </c>
      <c r="D194" s="20">
        <v>158.06659999999999</v>
      </c>
      <c r="E194" s="20">
        <v>95.585400000000007</v>
      </c>
    </row>
    <row r="195" spans="1:5" x14ac:dyDescent="0.3">
      <c r="A195" s="58">
        <v>43435</v>
      </c>
      <c r="B195" s="131" t="str">
        <f>MONTH(Indice_Horas[[#This Row],[Período]])&amp;YEAR(Indice_Horas[[#This Row],[Período]])</f>
        <v>122018</v>
      </c>
      <c r="C195" s="20">
        <v>89.026899999999998</v>
      </c>
      <c r="D195" s="20">
        <v>156.22810000000001</v>
      </c>
      <c r="E195" s="20">
        <v>85.015299999999996</v>
      </c>
    </row>
    <row r="196" spans="1:5" x14ac:dyDescent="0.3">
      <c r="A196" s="58">
        <v>43466</v>
      </c>
      <c r="B196" s="131" t="str">
        <f>MONTH(Indice_Horas[[#This Row],[Período]])&amp;YEAR(Indice_Horas[[#This Row],[Período]])</f>
        <v>12019</v>
      </c>
      <c r="C196" s="20">
        <v>92.76</v>
      </c>
      <c r="D196" s="20">
        <v>105.21</v>
      </c>
      <c r="E196" s="20">
        <v>92.02</v>
      </c>
    </row>
    <row r="197" spans="1:5" x14ac:dyDescent="0.3">
      <c r="A197" s="58">
        <v>43497</v>
      </c>
      <c r="B197" s="131" t="str">
        <f>MONTH(Indice_Horas[[#This Row],[Período]])&amp;YEAR(Indice_Horas[[#This Row],[Período]])</f>
        <v>22019</v>
      </c>
      <c r="C197" s="20">
        <v>92.76</v>
      </c>
      <c r="D197" s="20">
        <v>105.21</v>
      </c>
      <c r="E197" s="20">
        <v>92.02</v>
      </c>
    </row>
    <row r="198" spans="1:5" x14ac:dyDescent="0.3">
      <c r="A198" s="58">
        <v>43525</v>
      </c>
      <c r="B198" s="131" t="str">
        <f>MONTH(Indice_Horas[[#This Row],[Período]])&amp;YEAR(Indice_Horas[[#This Row],[Período]])</f>
        <v>32019</v>
      </c>
      <c r="C198" s="20">
        <v>92.52</v>
      </c>
      <c r="D198" s="20">
        <v>110.73</v>
      </c>
      <c r="E198" s="20">
        <v>91.43</v>
      </c>
    </row>
    <row r="199" spans="1:5" x14ac:dyDescent="0.3">
      <c r="A199" s="58">
        <v>43556</v>
      </c>
      <c r="B199" s="131" t="str">
        <f>MONTH(Indice_Horas[[#This Row],[Período]])&amp;YEAR(Indice_Horas[[#This Row],[Período]])</f>
        <v>42019</v>
      </c>
      <c r="C199" s="20">
        <v>106.47</v>
      </c>
      <c r="D199" s="20">
        <v>94.47</v>
      </c>
      <c r="E199" s="20">
        <v>124.6</v>
      </c>
    </row>
    <row r="200" spans="1:5" x14ac:dyDescent="0.3">
      <c r="A200" s="58">
        <v>43586</v>
      </c>
      <c r="B200" s="131" t="str">
        <f>MONTH(Indice_Horas[[#This Row],[Período]])&amp;YEAR(Indice_Horas[[#This Row],[Período]])</f>
        <v>52019</v>
      </c>
      <c r="C200" s="20">
        <v>102.93</v>
      </c>
      <c r="D200" s="20">
        <v>118.19</v>
      </c>
      <c r="E200" s="20">
        <v>102.02</v>
      </c>
    </row>
    <row r="201" spans="1:5" x14ac:dyDescent="0.3">
      <c r="A201" s="58">
        <v>43617</v>
      </c>
      <c r="B201" s="131" t="str">
        <f>MONTH(Indice_Horas[[#This Row],[Período]])&amp;YEAR(Indice_Horas[[#This Row],[Período]])</f>
        <v>62019</v>
      </c>
      <c r="C201" s="20">
        <v>96.63</v>
      </c>
      <c r="D201" s="20">
        <v>117.5</v>
      </c>
      <c r="E201" s="20">
        <v>95.39</v>
      </c>
    </row>
    <row r="202" spans="1:5" x14ac:dyDescent="0.3">
      <c r="A202" s="58">
        <v>43647</v>
      </c>
      <c r="B202" s="131" t="str">
        <f>MONTH(Indice_Horas[[#This Row],[Período]])&amp;YEAR(Indice_Horas[[#This Row],[Período]])</f>
        <v>72019</v>
      </c>
      <c r="C202" s="20">
        <v>101.66</v>
      </c>
      <c r="D202" s="20">
        <v>127.08</v>
      </c>
      <c r="E202" s="20">
        <v>100.14</v>
      </c>
    </row>
    <row r="203" spans="1:5" x14ac:dyDescent="0.3">
      <c r="A203" s="58">
        <v>43678</v>
      </c>
      <c r="B203" s="131" t="str">
        <f>MONTH(Indice_Horas[[#This Row],[Período]])&amp;YEAR(Indice_Horas[[#This Row],[Período]])</f>
        <v>82019</v>
      </c>
      <c r="C203" s="20">
        <v>102.76</v>
      </c>
      <c r="D203" s="20">
        <v>135.04</v>
      </c>
      <c r="E203" s="20">
        <v>100.84</v>
      </c>
    </row>
    <row r="204" spans="1:5" x14ac:dyDescent="0.3">
      <c r="A204" s="58">
        <v>43709</v>
      </c>
      <c r="B204" s="131" t="str">
        <f>MONTH(Indice_Horas[[#This Row],[Período]])&amp;YEAR(Indice_Horas[[#This Row],[Período]])</f>
        <v>92019</v>
      </c>
      <c r="C204" s="20">
        <v>98.03</v>
      </c>
      <c r="D204" s="20">
        <v>132.26</v>
      </c>
      <c r="E204" s="20">
        <v>95.98</v>
      </c>
    </row>
    <row r="205" spans="1:5" x14ac:dyDescent="0.3">
      <c r="A205" s="58">
        <v>43739</v>
      </c>
      <c r="B205" s="131" t="str">
        <f>MONTH(Indice_Horas[[#This Row],[Período]])&amp;YEAR(Indice_Horas[[#This Row],[Período]])</f>
        <v>102019</v>
      </c>
      <c r="C205" s="20">
        <v>101.95</v>
      </c>
      <c r="D205" s="20">
        <v>134.46</v>
      </c>
      <c r="E205" s="20">
        <v>100</v>
      </c>
    </row>
    <row r="206" spans="1:5" x14ac:dyDescent="0.3">
      <c r="A206" s="58">
        <v>43770</v>
      </c>
      <c r="B206" s="131" t="str">
        <f>MONTH(Indice_Horas[[#This Row],[Período]])&amp;YEAR(Indice_Horas[[#This Row],[Período]])</f>
        <v>112019</v>
      </c>
      <c r="C206" s="20">
        <v>99.51</v>
      </c>
      <c r="D206" s="20">
        <v>136.30000000000001</v>
      </c>
      <c r="E206" s="20">
        <v>97.32</v>
      </c>
    </row>
    <row r="207" spans="1:5" x14ac:dyDescent="0.3">
      <c r="A207" s="58">
        <v>43800</v>
      </c>
      <c r="B207" s="131" t="str">
        <f>MONTH(Indice_Horas[[#This Row],[Período]])&amp;YEAR(Indice_Horas[[#This Row],[Período]])</f>
        <v>122019</v>
      </c>
      <c r="C207" s="20">
        <v>91.17</v>
      </c>
      <c r="D207" s="20">
        <v>132.1</v>
      </c>
      <c r="E207" s="20">
        <v>88.73</v>
      </c>
    </row>
    <row r="208" spans="1:5" x14ac:dyDescent="0.3">
      <c r="A208" s="58">
        <v>43831</v>
      </c>
      <c r="B208" s="131" t="str">
        <f>MONTH(Indice_Horas[[#This Row],[Período]])&amp;YEAR(Indice_Horas[[#This Row],[Período]])</f>
        <v>12020</v>
      </c>
      <c r="C208" s="20">
        <v>95.1</v>
      </c>
      <c r="D208" s="20">
        <v>133.44</v>
      </c>
      <c r="E208" s="20">
        <v>92.81</v>
      </c>
    </row>
    <row r="209" spans="1:5" x14ac:dyDescent="0.3">
      <c r="A209" s="58">
        <v>43862</v>
      </c>
      <c r="B209" s="131" t="str">
        <f>MONTH(Indice_Horas[[#This Row],[Período]])&amp;YEAR(Indice_Horas[[#This Row],[Período]])</f>
        <v>22020</v>
      </c>
      <c r="C209" s="20">
        <v>94.88</v>
      </c>
      <c r="D209" s="20">
        <v>129.05000000000001</v>
      </c>
      <c r="E209" s="20">
        <v>92.84</v>
      </c>
    </row>
    <row r="210" spans="1:5" x14ac:dyDescent="0.3">
      <c r="A210" s="58">
        <v>43891</v>
      </c>
      <c r="B210" s="131" t="str">
        <f>MONTH(Indice_Horas[[#This Row],[Período]])&amp;YEAR(Indice_Horas[[#This Row],[Período]])</f>
        <v>32020</v>
      </c>
      <c r="C210" s="20">
        <v>95.91</v>
      </c>
      <c r="D210" s="20">
        <v>131.58000000000001</v>
      </c>
      <c r="E210" s="20">
        <v>93.79</v>
      </c>
    </row>
    <row r="211" spans="1:5" x14ac:dyDescent="0.3">
      <c r="A211" s="58">
        <v>43922</v>
      </c>
      <c r="B211" s="131" t="str">
        <f>MONTH(Indice_Horas[[#This Row],[Período]])&amp;YEAR(Indice_Horas[[#This Row],[Período]])</f>
        <v>42020</v>
      </c>
      <c r="C211" s="20">
        <v>76.900000000000006</v>
      </c>
      <c r="D211" s="20">
        <v>125.5</v>
      </c>
      <c r="E211" s="20">
        <v>74</v>
      </c>
    </row>
    <row r="212" spans="1:5" x14ac:dyDescent="0.3">
      <c r="A212" s="58">
        <v>43952</v>
      </c>
      <c r="B212" s="131" t="str">
        <f>MONTH(Indice_Horas[[#This Row],[Período]])&amp;YEAR(Indice_Horas[[#This Row],[Período]])</f>
        <v>52020</v>
      </c>
      <c r="C212" s="20">
        <v>81.95</v>
      </c>
      <c r="D212" s="20">
        <v>133.47</v>
      </c>
      <c r="E212" s="20">
        <v>78.87</v>
      </c>
    </row>
    <row r="213" spans="1:5" x14ac:dyDescent="0.3">
      <c r="A213" s="58">
        <v>43983</v>
      </c>
      <c r="B213" s="131" t="str">
        <f>MONTH(Indice_Horas[[#This Row],[Período]])&amp;YEAR(Indice_Horas[[#This Row],[Período]])</f>
        <v>62020</v>
      </c>
      <c r="C213" s="20">
        <v>89.08</v>
      </c>
      <c r="D213" s="20">
        <v>126.36</v>
      </c>
      <c r="E213" s="20">
        <v>86.86</v>
      </c>
    </row>
    <row r="214" spans="1:5" x14ac:dyDescent="0.3">
      <c r="A214" s="58">
        <v>44013</v>
      </c>
      <c r="B214" s="131" t="str">
        <f>MONTH(Indice_Horas[[#This Row],[Período]])&amp;YEAR(Indice_Horas[[#This Row],[Período]])</f>
        <v>72020</v>
      </c>
      <c r="C214" s="20">
        <v>98.93</v>
      </c>
      <c r="D214" s="20">
        <v>131.77000000000001</v>
      </c>
      <c r="E214" s="20">
        <v>96.97</v>
      </c>
    </row>
    <row r="215" spans="1:5" x14ac:dyDescent="0.3">
      <c r="A215" s="58">
        <v>44044</v>
      </c>
      <c r="B215" s="131" t="str">
        <f>MONTH(Indice_Horas[[#This Row],[Período]])&amp;YEAR(Indice_Horas[[#This Row],[Período]])</f>
        <v>82020</v>
      </c>
      <c r="C215" s="20">
        <v>98.33</v>
      </c>
      <c r="D215" s="20">
        <v>131.34</v>
      </c>
      <c r="E215" s="20">
        <v>96.36</v>
      </c>
    </row>
    <row r="216" spans="1:5" x14ac:dyDescent="0.3">
      <c r="A216" s="58">
        <v>44075</v>
      </c>
      <c r="B216" s="131" t="str">
        <f>MONTH(Indice_Horas[[#This Row],[Período]])&amp;YEAR(Indice_Horas[[#This Row],[Período]])</f>
        <v>92020</v>
      </c>
      <c r="C216" s="20">
        <v>99.54</v>
      </c>
      <c r="D216" s="20">
        <v>140.97999999999999</v>
      </c>
      <c r="E216" s="20">
        <v>97.07</v>
      </c>
    </row>
    <row r="217" spans="1:5" x14ac:dyDescent="0.3">
      <c r="A217" s="58">
        <v>44105</v>
      </c>
      <c r="B217" s="131" t="str">
        <f>MONTH(Indice_Horas[[#This Row],[Período]])&amp;YEAR(Indice_Horas[[#This Row],[Período]])</f>
        <v>102020</v>
      </c>
      <c r="C217" s="20">
        <v>99.83</v>
      </c>
      <c r="D217" s="20">
        <v>142.15</v>
      </c>
      <c r="E217" s="20">
        <v>97.3</v>
      </c>
    </row>
    <row r="218" spans="1:5" x14ac:dyDescent="0.3">
      <c r="A218" s="58">
        <v>44136</v>
      </c>
      <c r="B218" s="131" t="str">
        <f>MONTH(Indice_Horas[[#This Row],[Período]])&amp;YEAR(Indice_Horas[[#This Row],[Período]])</f>
        <v>112020</v>
      </c>
      <c r="C218" s="20">
        <v>97.09</v>
      </c>
      <c r="D218" s="20">
        <v>143.75</v>
      </c>
      <c r="E218" s="20">
        <v>94.31</v>
      </c>
    </row>
    <row r="219" spans="1:5" x14ac:dyDescent="0.3">
      <c r="A219" s="58">
        <v>44166</v>
      </c>
      <c r="B219" s="131" t="str">
        <f>MONTH(Indice_Horas[[#This Row],[Período]])&amp;YEAR(Indice_Horas[[#This Row],[Período]])</f>
        <v>122020</v>
      </c>
      <c r="C219" s="20">
        <v>96.36</v>
      </c>
      <c r="D219" s="20">
        <v>143.74</v>
      </c>
      <c r="E219" s="20">
        <v>93.53</v>
      </c>
    </row>
    <row r="220" spans="1:5" x14ac:dyDescent="0.3">
      <c r="A220" s="58">
        <v>44197</v>
      </c>
      <c r="B220" s="131" t="str">
        <f>MONTH(Indice_Horas[[#This Row],[Período]])&amp;YEAR(Indice_Horas[[#This Row],[Período]])</f>
        <v>12021</v>
      </c>
      <c r="C220" s="20">
        <v>97.04</v>
      </c>
      <c r="D220" s="20">
        <v>143.77000000000001</v>
      </c>
      <c r="E220" s="20">
        <v>94.25</v>
      </c>
    </row>
    <row r="221" spans="1:5" x14ac:dyDescent="0.3">
      <c r="A221" s="58">
        <v>44228</v>
      </c>
      <c r="B221" s="131" t="str">
        <f>MONTH(Indice_Horas[[#This Row],[Período]])&amp;YEAR(Indice_Horas[[#This Row],[Período]])</f>
        <v>22021</v>
      </c>
      <c r="C221" s="20">
        <v>96.74</v>
      </c>
      <c r="D221" s="20">
        <v>137.9</v>
      </c>
      <c r="E221" s="20">
        <v>94.29</v>
      </c>
    </row>
    <row r="222" spans="1:5" x14ac:dyDescent="0.3">
      <c r="A222" s="58">
        <v>44256</v>
      </c>
      <c r="B222" s="131" t="str">
        <f>MONTH(Indice_Horas[[#This Row],[Período]])&amp;YEAR(Indice_Horas[[#This Row],[Período]])</f>
        <v>32021</v>
      </c>
      <c r="C222" s="20">
        <v>101.53</v>
      </c>
      <c r="D222" s="20">
        <v>141.87</v>
      </c>
      <c r="E222" s="20">
        <v>99.12</v>
      </c>
    </row>
    <row r="223" spans="1:5" x14ac:dyDescent="0.3">
      <c r="A223" s="58">
        <v>44287</v>
      </c>
      <c r="B223" s="131" t="str">
        <f>MONTH(Indice_Horas[[#This Row],[Período]])&amp;YEAR(Indice_Horas[[#This Row],[Período]])</f>
        <v>42021</v>
      </c>
      <c r="C223" s="20">
        <v>99.9</v>
      </c>
      <c r="D223" s="20">
        <v>143.19</v>
      </c>
      <c r="E223" s="20">
        <v>97.31</v>
      </c>
    </row>
    <row r="224" spans="1:5" x14ac:dyDescent="0.3">
      <c r="A224" s="58">
        <v>44317</v>
      </c>
      <c r="B224" s="131" t="str">
        <f>MONTH(Indice_Horas[[#This Row],[Período]])&amp;YEAR(Indice_Horas[[#This Row],[Período]])</f>
        <v>52021</v>
      </c>
      <c r="C224" s="20">
        <v>102.37</v>
      </c>
      <c r="D224" s="20">
        <v>149.61000000000001</v>
      </c>
      <c r="E224" s="20">
        <v>99.55</v>
      </c>
    </row>
    <row r="225" spans="1:5" x14ac:dyDescent="0.3">
      <c r="A225" s="58">
        <v>44348</v>
      </c>
      <c r="B225" s="131" t="str">
        <f>MONTH(Indice_Horas[[#This Row],[Período]])&amp;YEAR(Indice_Horas[[#This Row],[Período]])</f>
        <v>62021</v>
      </c>
      <c r="C225" s="20">
        <v>102.66</v>
      </c>
      <c r="D225" s="20">
        <v>143.94999999999999</v>
      </c>
      <c r="E225" s="20">
        <v>100.15</v>
      </c>
    </row>
    <row r="226" spans="1:5" x14ac:dyDescent="0.3">
      <c r="A226" s="58">
        <v>44378</v>
      </c>
      <c r="B226" s="131" t="str">
        <f>MONTH(Indice_Horas[[#This Row],[Período]])&amp;YEAR(Indice_Horas[[#This Row],[Período]])</f>
        <v>72021</v>
      </c>
      <c r="C226" s="20">
        <v>103.39</v>
      </c>
      <c r="D226" s="20">
        <v>149.30000000000001</v>
      </c>
      <c r="E226" s="20">
        <v>100.6</v>
      </c>
    </row>
    <row r="227" spans="1:5" x14ac:dyDescent="0.3">
      <c r="A227" s="58">
        <v>44409</v>
      </c>
      <c r="B227" s="131" t="str">
        <f>MONTH(Indice_Horas[[#This Row],[Período]])&amp;YEAR(Indice_Horas[[#This Row],[Período]])</f>
        <v>82021</v>
      </c>
      <c r="C227" s="20">
        <v>103.27</v>
      </c>
      <c r="D227" s="20">
        <v>148.66</v>
      </c>
      <c r="E227" s="20">
        <v>100.51</v>
      </c>
    </row>
    <row r="228" spans="1:5" x14ac:dyDescent="0.3">
      <c r="A228" s="58">
        <v>44440</v>
      </c>
      <c r="B228" s="131" t="str">
        <f>MONTH(Indice_Horas[[#This Row],[Período]])&amp;YEAR(Indice_Horas[[#This Row],[Período]])</f>
        <v>92021</v>
      </c>
      <c r="C228" s="20">
        <v>103.09</v>
      </c>
      <c r="D228" s="20">
        <v>153.04</v>
      </c>
      <c r="E228" s="20">
        <v>100.05</v>
      </c>
    </row>
    <row r="229" spans="1:5" x14ac:dyDescent="0.3">
      <c r="A229" s="58">
        <v>44470</v>
      </c>
      <c r="B229" s="131" t="str">
        <f>MONTH(Indice_Horas[[#This Row],[Período]])&amp;YEAR(Indice_Horas[[#This Row],[Período]])</f>
        <v>102021</v>
      </c>
      <c r="C229" s="20">
        <v>101.17</v>
      </c>
      <c r="D229" s="20">
        <v>155.68</v>
      </c>
      <c r="E229" s="20">
        <v>97.86</v>
      </c>
    </row>
    <row r="230" spans="1:5" x14ac:dyDescent="0.3">
      <c r="A230" s="58">
        <v>44501</v>
      </c>
      <c r="B230" s="131" t="str">
        <f>MONTH(Indice_Horas[[#This Row],[Período]])&amp;YEAR(Indice_Horas[[#This Row],[Período]])</f>
        <v>112021</v>
      </c>
      <c r="C230" s="20">
        <v>101.68</v>
      </c>
      <c r="D230" s="20">
        <v>152.22</v>
      </c>
      <c r="E230" s="20">
        <v>98.61</v>
      </c>
    </row>
    <row r="231" spans="1:5" x14ac:dyDescent="0.3">
      <c r="A231" s="58">
        <v>44531</v>
      </c>
      <c r="B231" s="131" t="str">
        <f>MONTH(Indice_Horas[[#This Row],[Período]])&amp;YEAR(Indice_Horas[[#This Row],[Período]])</f>
        <v>122021</v>
      </c>
      <c r="C231" s="20">
        <v>97.96</v>
      </c>
      <c r="D231" s="20">
        <v>153.74</v>
      </c>
      <c r="E231" s="20">
        <v>94.57</v>
      </c>
    </row>
    <row r="232" spans="1:5" x14ac:dyDescent="0.3">
      <c r="A232" s="58">
        <v>44562</v>
      </c>
      <c r="B232" s="131" t="str">
        <f>MONTH(Indice_Horas[[#This Row],[Período]])&amp;YEAR(Indice_Horas[[#This Row],[Período]])</f>
        <v>12022</v>
      </c>
      <c r="C232" s="20">
        <v>96.58</v>
      </c>
      <c r="D232" s="20">
        <v>156.29</v>
      </c>
      <c r="E232" s="20">
        <v>92.94</v>
      </c>
    </row>
    <row r="233" spans="1:5" x14ac:dyDescent="0.3">
      <c r="A233" s="58">
        <v>44593</v>
      </c>
      <c r="B233" s="131" t="str">
        <f>MONTH(Indice_Horas[[#This Row],[Período]])&amp;YEAR(Indice_Horas[[#This Row],[Período]])</f>
        <v>22022</v>
      </c>
      <c r="C233" s="20">
        <v>99.47</v>
      </c>
      <c r="D233" s="20">
        <v>155.72999999999999</v>
      </c>
      <c r="E233" s="20">
        <v>96.04</v>
      </c>
    </row>
    <row r="234" spans="1:5" x14ac:dyDescent="0.3">
      <c r="A234" s="58">
        <v>44621</v>
      </c>
      <c r="B234" s="131" t="str">
        <f>MONTH(Indice_Horas[[#This Row],[Período]])&amp;YEAR(Indice_Horas[[#This Row],[Período]])</f>
        <v>32022</v>
      </c>
      <c r="C234" s="20">
        <v>108.53</v>
      </c>
      <c r="D234" s="20">
        <v>167.51</v>
      </c>
      <c r="E234" s="20">
        <v>104.94</v>
      </c>
    </row>
    <row r="235" spans="1:5" x14ac:dyDescent="0.3">
      <c r="A235" s="58">
        <v>44652</v>
      </c>
      <c r="B235" s="131" t="str">
        <f>MONTH(Indice_Horas[[#This Row],[Período]])&amp;YEAR(Indice_Horas[[#This Row],[Período]])</f>
        <v>42022</v>
      </c>
      <c r="C235" s="20">
        <v>101.63</v>
      </c>
      <c r="D235" s="20">
        <v>168.01</v>
      </c>
      <c r="E235" s="20">
        <v>97.59</v>
      </c>
    </row>
    <row r="236" spans="1:5" x14ac:dyDescent="0.3">
      <c r="A236" s="58">
        <v>44682</v>
      </c>
      <c r="B236" s="131" t="str">
        <f>MONTH(Indice_Horas[[#This Row],[Período]])&amp;YEAR(Indice_Horas[[#This Row],[Período]])</f>
        <v>52022</v>
      </c>
      <c r="C236" s="20">
        <v>103.55</v>
      </c>
      <c r="D236" s="20">
        <v>161.55000000000001</v>
      </c>
      <c r="E236" s="20">
        <v>100.02</v>
      </c>
    </row>
    <row r="237" spans="1:5" x14ac:dyDescent="0.3">
      <c r="A237" s="58">
        <v>44713</v>
      </c>
      <c r="B237" s="131" t="str">
        <f>MONTH(Indice_Horas[[#This Row],[Período]])&amp;YEAR(Indice_Horas[[#This Row],[Período]])</f>
        <v>62022</v>
      </c>
      <c r="C237" s="20">
        <v>100.82</v>
      </c>
      <c r="D237" s="20">
        <v>160.03</v>
      </c>
      <c r="E237" s="20">
        <v>97.22</v>
      </c>
    </row>
    <row r="238" spans="1:5" x14ac:dyDescent="0.3">
      <c r="A238" s="58">
        <v>44743</v>
      </c>
      <c r="B238" s="131" t="str">
        <f>MONTH(Indice_Horas[[#This Row],[Período]])&amp;YEAR(Indice_Horas[[#This Row],[Período]])</f>
        <v>72022</v>
      </c>
      <c r="C238" s="20">
        <v>103.78</v>
      </c>
      <c r="D238" s="20">
        <v>170.49</v>
      </c>
      <c r="E238" s="20">
        <v>99.72</v>
      </c>
    </row>
    <row r="239" spans="1:5" x14ac:dyDescent="0.3">
      <c r="A239" s="58">
        <v>44774</v>
      </c>
      <c r="B239" s="131" t="str">
        <f>MONTH(Indice_Horas[[#This Row],[Período]])&amp;YEAR(Indice_Horas[[#This Row],[Período]])</f>
        <v>82022</v>
      </c>
      <c r="C239" s="20">
        <v>111.28</v>
      </c>
      <c r="D239" s="20">
        <v>168.74</v>
      </c>
      <c r="E239" s="20">
        <v>107.79</v>
      </c>
    </row>
    <row r="240" spans="1:5" x14ac:dyDescent="0.3">
      <c r="A240" s="58">
        <v>44805</v>
      </c>
      <c r="B240" s="131" t="str">
        <f>MONTH(Indice_Horas[[#This Row],[Período]])&amp;YEAR(Indice_Horas[[#This Row],[Período]])</f>
        <v>92022</v>
      </c>
      <c r="C240" s="20">
        <v>104.28</v>
      </c>
      <c r="D240" s="20">
        <v>169.86</v>
      </c>
      <c r="E240" s="20">
        <v>100.29</v>
      </c>
    </row>
    <row r="241" spans="1:5" x14ac:dyDescent="0.3">
      <c r="A241" s="58">
        <v>44835</v>
      </c>
      <c r="B241" s="131" t="str">
        <f>MONTH(Indice_Horas[[#This Row],[Período]])&amp;YEAR(Indice_Horas[[#This Row],[Período]])</f>
        <v>102022</v>
      </c>
      <c r="C241" s="20">
        <v>102.84</v>
      </c>
      <c r="D241" s="20">
        <v>162.91</v>
      </c>
      <c r="E241" s="20">
        <v>99.19</v>
      </c>
    </row>
    <row r="242" spans="1:5" x14ac:dyDescent="0.3">
      <c r="A242" s="58">
        <v>44866</v>
      </c>
      <c r="B242" s="131" t="str">
        <f>MONTH(Indice_Horas[[#This Row],[Período]])&amp;YEAR(Indice_Horas[[#This Row],[Período]])</f>
        <v>112022</v>
      </c>
      <c r="C242" s="20">
        <v>101.99</v>
      </c>
      <c r="D242" s="20">
        <v>170.28</v>
      </c>
      <c r="E242" s="20">
        <v>97.83</v>
      </c>
    </row>
    <row r="243" spans="1:5" x14ac:dyDescent="0.3">
      <c r="A243" s="58">
        <v>44896</v>
      </c>
      <c r="B243" s="131" t="str">
        <f>MONTH(Indice_Horas[[#This Row],[Período]])&amp;YEAR(Indice_Horas[[#This Row],[Período]])</f>
        <v>122022</v>
      </c>
      <c r="C243" s="20">
        <v>96.42</v>
      </c>
      <c r="D243" s="20">
        <v>168.52</v>
      </c>
      <c r="E243" s="20">
        <v>92.04</v>
      </c>
    </row>
    <row r="244" spans="1:5" x14ac:dyDescent="0.3">
      <c r="A244" s="58">
        <v>44927</v>
      </c>
      <c r="B244" s="131" t="str">
        <f>MONTH(Indice_Horas[[#This Row],[Período]])&amp;YEAR(Indice_Horas[[#This Row],[Período]])</f>
        <v>12023</v>
      </c>
      <c r="C244" s="20">
        <v>98.95</v>
      </c>
      <c r="D244" s="20">
        <v>171.93</v>
      </c>
      <c r="E244" s="20">
        <v>94.51</v>
      </c>
    </row>
    <row r="245" spans="1:5" x14ac:dyDescent="0.3">
      <c r="A245" s="58">
        <v>44958</v>
      </c>
      <c r="B245" s="131" t="str">
        <f>MONTH(Indice_Horas[[#This Row],[Período]])&amp;YEAR(Indice_Horas[[#This Row],[Período]])</f>
        <v>22023</v>
      </c>
      <c r="C245" s="20">
        <v>96.76</v>
      </c>
      <c r="D245" s="20">
        <v>162.85</v>
      </c>
      <c r="E245" s="20">
        <v>92.73</v>
      </c>
    </row>
    <row r="246" spans="1:5" x14ac:dyDescent="0.3">
      <c r="A246" s="58">
        <v>44986</v>
      </c>
      <c r="B246" s="131" t="str">
        <f>MONTH(Indice_Horas[[#This Row],[Período]])&amp;YEAR(Indice_Horas[[#This Row],[Período]])</f>
        <v>32023</v>
      </c>
      <c r="C246" s="20">
        <v>103.36</v>
      </c>
      <c r="D246" s="20">
        <v>156.75</v>
      </c>
      <c r="E246" s="20">
        <v>100.11</v>
      </c>
    </row>
    <row r="247" spans="1:5" x14ac:dyDescent="0.3">
      <c r="A247" s="58">
        <v>45017</v>
      </c>
      <c r="B247" s="131" t="str">
        <f>MONTH(Indice_Horas[[#This Row],[Período]])&amp;YEAR(Indice_Horas[[#This Row],[Período]])</f>
        <v>42023</v>
      </c>
      <c r="C247" s="20">
        <v>99.89</v>
      </c>
      <c r="D247" s="20">
        <v>160.91</v>
      </c>
      <c r="E247" s="20">
        <v>96.18</v>
      </c>
    </row>
    <row r="248" spans="1:5" x14ac:dyDescent="0.3">
      <c r="A248" s="58">
        <v>45047</v>
      </c>
      <c r="B248" s="131" t="str">
        <f>MONTH(Indice_Horas[[#This Row],[Período]])&amp;YEAR(Indice_Horas[[#This Row],[Período]])</f>
        <v>52023</v>
      </c>
      <c r="C248" s="20">
        <v>103.7</v>
      </c>
      <c r="D248" s="20">
        <v>160.56</v>
      </c>
      <c r="E248" s="20">
        <v>100.24</v>
      </c>
    </row>
    <row r="249" spans="1:5" x14ac:dyDescent="0.3">
      <c r="A249" s="58">
        <v>45078</v>
      </c>
      <c r="B249" s="131" t="str">
        <f>MONTH(Indice_Horas[[#This Row],[Período]])&amp;YEAR(Indice_Horas[[#This Row],[Período]])</f>
        <v>62023</v>
      </c>
      <c r="C249" s="20">
        <v>103.48</v>
      </c>
      <c r="D249" s="20">
        <v>169.68</v>
      </c>
      <c r="E249" s="20">
        <v>99.45</v>
      </c>
    </row>
    <row r="250" spans="1:5" x14ac:dyDescent="0.3">
      <c r="A250" s="58">
        <v>45108</v>
      </c>
      <c r="B250" s="131" t="str">
        <f>MONTH(Indice_Horas[[#This Row],[Período]])&amp;YEAR(Indice_Horas[[#This Row],[Período]])</f>
        <v>72023</v>
      </c>
      <c r="C250" s="20">
        <v>103.49</v>
      </c>
      <c r="D250" s="20">
        <v>168.77</v>
      </c>
      <c r="E250" s="20">
        <v>99.52</v>
      </c>
    </row>
    <row r="251" spans="1:5" x14ac:dyDescent="0.3">
      <c r="A251" s="58">
        <v>45139</v>
      </c>
      <c r="B251" s="131" t="str">
        <f>MONTH(Indice_Horas[[#This Row],[Período]])&amp;YEAR(Indice_Horas[[#This Row],[Período]])</f>
        <v>82023</v>
      </c>
      <c r="C251" s="20">
        <v>106.52</v>
      </c>
      <c r="D251" s="20">
        <v>154.72</v>
      </c>
      <c r="E251" s="20">
        <v>103.58</v>
      </c>
    </row>
    <row r="252" spans="1:5" x14ac:dyDescent="0.3">
      <c r="A252" s="58">
        <v>45170</v>
      </c>
      <c r="B252" s="131" t="str">
        <f>MONTH(Indice_Horas[[#This Row],[Período]])&amp;YEAR(Indice_Horas[[#This Row],[Período]])</f>
        <v>92023</v>
      </c>
      <c r="C252" s="20">
        <v>102.39</v>
      </c>
      <c r="D252" s="20">
        <v>149.4</v>
      </c>
      <c r="E252" s="20">
        <v>99.53</v>
      </c>
    </row>
    <row r="253" spans="1:5" x14ac:dyDescent="0.3">
      <c r="A253" s="58">
        <v>45200</v>
      </c>
      <c r="B253" s="131" t="str">
        <f>MONTH(Indice_Horas[[#This Row],[Período]])&amp;YEAR(Indice_Horas[[#This Row],[Período]])</f>
        <v>102023</v>
      </c>
      <c r="C253" s="20">
        <v>103.43</v>
      </c>
      <c r="D253" s="20">
        <v>150.83000000000001</v>
      </c>
      <c r="E253" s="20">
        <v>100.55</v>
      </c>
    </row>
    <row r="254" spans="1:5" x14ac:dyDescent="0.3">
      <c r="A254" s="58">
        <v>45231</v>
      </c>
      <c r="B254" s="131" t="str">
        <f>MONTH(Indice_Horas[[#This Row],[Período]])&amp;YEAR(Indice_Horas[[#This Row],[Período]])</f>
        <v>112023</v>
      </c>
      <c r="C254" s="20">
        <v>102.39</v>
      </c>
      <c r="D254" s="20">
        <v>154.29</v>
      </c>
      <c r="E254" s="20">
        <v>99.23</v>
      </c>
    </row>
    <row r="255" spans="1:5" x14ac:dyDescent="0.3">
      <c r="A255" s="58">
        <v>45261</v>
      </c>
      <c r="B255" s="131" t="str">
        <f>MONTH(Indice_Horas[[#This Row],[Período]])&amp;YEAR(Indice_Horas[[#This Row],[Período]])</f>
        <v>122023</v>
      </c>
      <c r="C255" s="20">
        <v>98.68</v>
      </c>
      <c r="D255" s="20">
        <v>154.91999999999999</v>
      </c>
      <c r="E255" s="20">
        <v>95.26</v>
      </c>
    </row>
    <row r="256" spans="1:5" x14ac:dyDescent="0.3">
      <c r="A256" s="58">
        <v>45292</v>
      </c>
      <c r="B256" s="131" t="str">
        <f>MONTH(Indice_Horas[[#This Row],[Período]])&amp;YEAR(Indice_Horas[[#This Row],[Período]])</f>
        <v>12024</v>
      </c>
      <c r="C256" s="20">
        <v>99.58</v>
      </c>
      <c r="D256" s="20">
        <v>154.72</v>
      </c>
      <c r="E256" s="20">
        <v>96.23</v>
      </c>
    </row>
    <row r="257" spans="1:5" x14ac:dyDescent="0.3">
      <c r="A257" s="58">
        <v>45323</v>
      </c>
      <c r="B257" s="131" t="str">
        <f>MONTH(Indice_Horas[[#This Row],[Período]])&amp;YEAR(Indice_Horas[[#This Row],[Período]])</f>
        <v>22024</v>
      </c>
      <c r="C257" s="20">
        <v>101.3</v>
      </c>
      <c r="D257" s="20">
        <v>153.29</v>
      </c>
      <c r="E257" s="20">
        <v>98.14</v>
      </c>
    </row>
    <row r="258" spans="1:5" x14ac:dyDescent="0.3">
      <c r="A258" s="58">
        <v>45352</v>
      </c>
      <c r="B258" s="131" t="str">
        <f>MONTH(Indice_Horas[[#This Row],[Período]])&amp;YEAR(Indice_Horas[[#This Row],[Período]])</f>
        <v>32024</v>
      </c>
      <c r="C258" s="20">
        <v>103.73</v>
      </c>
      <c r="D258" s="20">
        <v>154.51</v>
      </c>
      <c r="E258" s="20">
        <v>100.64</v>
      </c>
    </row>
    <row r="259" spans="1:5" x14ac:dyDescent="0.3">
      <c r="A259" s="58">
        <v>45383</v>
      </c>
      <c r="B259" s="131" t="str">
        <f>MONTH(Indice_Horas[[#This Row],[Período]])&amp;YEAR(Indice_Horas[[#This Row],[Período]])</f>
        <v>42024</v>
      </c>
      <c r="C259" s="20">
        <v>105.44</v>
      </c>
      <c r="D259" s="20">
        <v>155.66999999999999</v>
      </c>
      <c r="E259" s="20">
        <v>102.38</v>
      </c>
    </row>
    <row r="260" spans="1:5" x14ac:dyDescent="0.3">
      <c r="A260" s="58">
        <v>45413</v>
      </c>
      <c r="B260" s="131" t="str">
        <f>MONTH(Indice_Horas[[#This Row],[Período]])&amp;YEAR(Indice_Horas[[#This Row],[Período]])</f>
        <v>52024</v>
      </c>
      <c r="C260" s="20">
        <v>104.88</v>
      </c>
      <c r="D260" s="20">
        <v>157.13</v>
      </c>
      <c r="E260" s="20">
        <v>101.7</v>
      </c>
    </row>
    <row r="261" spans="1:5" x14ac:dyDescent="0.3">
      <c r="A261" s="58">
        <v>45444</v>
      </c>
      <c r="B261" s="131" t="str">
        <f>MONTH(Indice_Horas[[#This Row],[Período]])&amp;YEAR(Indice_Horas[[#This Row],[Período]])</f>
        <v>62024</v>
      </c>
      <c r="C261" s="20">
        <v>103.17</v>
      </c>
      <c r="D261" s="20">
        <v>157.47999999999999</v>
      </c>
      <c r="E261" s="20">
        <v>99.87</v>
      </c>
    </row>
    <row r="262" spans="1:5" x14ac:dyDescent="0.3">
      <c r="A262" s="58">
        <v>45474</v>
      </c>
      <c r="B262" s="131" t="str">
        <f>MONTH(Indice_Horas[[#This Row],[Período]])&amp;YEAR(Indice_Horas[[#This Row],[Período]])</f>
        <v>72024</v>
      </c>
      <c r="C262" s="20">
        <v>109.06</v>
      </c>
      <c r="D262" s="20">
        <v>160.99</v>
      </c>
      <c r="E262" s="20">
        <v>105.9</v>
      </c>
    </row>
    <row r="263" spans="1:5" x14ac:dyDescent="0.3">
      <c r="A263" s="58">
        <v>45505</v>
      </c>
      <c r="B263" s="131" t="str">
        <f>MONTH(Indice_Horas[[#This Row],[Período]])&amp;YEAR(Indice_Horas[[#This Row],[Período]])</f>
        <v>82024</v>
      </c>
      <c r="C263" s="20">
        <v>108.5</v>
      </c>
      <c r="D263" s="20">
        <v>163.05000000000001</v>
      </c>
      <c r="E263" s="20">
        <v>105.18</v>
      </c>
    </row>
    <row r="264" spans="1:5" x14ac:dyDescent="0.3">
      <c r="A264" s="58">
        <v>45536</v>
      </c>
      <c r="B264" s="131" t="str">
        <f>MONTH(Indice_Horas[[#This Row],[Período]])&amp;YEAR(Indice_Horas[[#This Row],[Período]])</f>
        <v>92024</v>
      </c>
      <c r="C264" s="20">
        <v>105.7</v>
      </c>
      <c r="D264" s="20">
        <v>161.56</v>
      </c>
      <c r="E264" s="20">
        <v>102.3</v>
      </c>
    </row>
    <row r="265" spans="1:5" x14ac:dyDescent="0.3">
      <c r="A265" s="58">
        <v>45566</v>
      </c>
      <c r="B265" s="131" t="str">
        <f>MONTH(Indice_Horas[[#This Row],[Período]])&amp;YEAR(Indice_Horas[[#This Row],[Período]])</f>
        <v>102024</v>
      </c>
      <c r="C265" s="20">
        <v>107.71</v>
      </c>
      <c r="D265" s="20">
        <v>162.78</v>
      </c>
      <c r="E265" s="20">
        <v>104.36</v>
      </c>
    </row>
    <row r="266" spans="1:5" x14ac:dyDescent="0.3">
      <c r="A266" s="58">
        <v>45597</v>
      </c>
      <c r="B266" s="131" t="str">
        <f>MONTH(Indice_Horas[[#This Row],[Período]])&amp;YEAR(Indice_Horas[[#This Row],[Período]])</f>
        <v>112024</v>
      </c>
      <c r="C266" s="20">
        <v>105.85</v>
      </c>
      <c r="D266" s="20">
        <v>161.59</v>
      </c>
      <c r="E266" s="20">
        <v>102.45</v>
      </c>
    </row>
    <row r="267" spans="1:5" x14ac:dyDescent="0.3">
      <c r="A267" s="58">
        <v>45627</v>
      </c>
      <c r="B267" s="131" t="str">
        <f>MONTH(Indice_Horas[[#This Row],[Período]])&amp;YEAR(Indice_Horas[[#This Row],[Período]])</f>
        <v>122024</v>
      </c>
      <c r="C267" s="20">
        <v>99.84</v>
      </c>
      <c r="D267" s="20">
        <v>162.96</v>
      </c>
      <c r="E267" s="20">
        <v>96</v>
      </c>
    </row>
    <row r="268" spans="1:5" x14ac:dyDescent="0.3">
      <c r="A268" s="58">
        <v>45658</v>
      </c>
      <c r="B268" s="131" t="str">
        <f>MONTH(Indice_Horas[[#This Row],[Período]])&amp;YEAR(Indice_Horas[[#This Row],[Período]])</f>
        <v>12025</v>
      </c>
      <c r="C268" s="20">
        <v>101.34</v>
      </c>
      <c r="D268" s="20">
        <v>160.46</v>
      </c>
      <c r="E268" s="20">
        <v>97.74</v>
      </c>
    </row>
    <row r="269" spans="1:5" x14ac:dyDescent="0.3">
      <c r="A269" s="58">
        <v>45689</v>
      </c>
      <c r="B269" s="131" t="str">
        <f>MONTH(Indice_Horas[[#This Row],[Período]])&amp;YEAR(Indice_Horas[[#This Row],[Período]])</f>
        <v>22025</v>
      </c>
      <c r="C269" s="20">
        <v>104.43</v>
      </c>
      <c r="D269" s="20">
        <v>157.59</v>
      </c>
      <c r="E269" s="20">
        <v>101.2</v>
      </c>
    </row>
    <row r="270" spans="1:5" x14ac:dyDescent="0.3">
      <c r="A270" s="58">
        <v>45717</v>
      </c>
      <c r="B270" s="131" t="str">
        <f>MONTH(Indice_Horas[[#This Row],[Período]])&amp;YEAR(Indice_Horas[[#This Row],[Período]])</f>
        <v>32025</v>
      </c>
      <c r="C270" s="20">
        <v>105.55</v>
      </c>
      <c r="D270" s="20">
        <v>162.38</v>
      </c>
      <c r="E270" s="20">
        <v>102.09</v>
      </c>
    </row>
    <row r="271" spans="1:5" x14ac:dyDescent="0.3">
      <c r="A271" s="58">
        <v>45748</v>
      </c>
      <c r="B271" s="131" t="str">
        <f>MONTH(Indice_Horas[[#This Row],[Período]])&amp;YEAR(Indice_Horas[[#This Row],[Período]])</f>
        <v>42025</v>
      </c>
      <c r="C271" s="20">
        <v>104.94</v>
      </c>
      <c r="D271" s="20">
        <v>164.33</v>
      </c>
      <c r="E271" s="20">
        <v>101.33</v>
      </c>
    </row>
    <row r="272" spans="1:5" x14ac:dyDescent="0.3">
      <c r="A272" s="58">
        <v>45778</v>
      </c>
      <c r="B272" s="131" t="str">
        <f>MONTH(Indice_Horas[[#This Row],[Período]])&amp;YEAR(Indice_Horas[[#This Row],[Período]])</f>
        <v>52025</v>
      </c>
      <c r="C272" s="20">
        <v>105.25</v>
      </c>
      <c r="D272" s="20">
        <v>164.46</v>
      </c>
      <c r="E272" s="20">
        <v>101.64</v>
      </c>
    </row>
    <row r="273" spans="1:5" x14ac:dyDescent="0.3">
      <c r="A273" s="58">
        <v>45809</v>
      </c>
      <c r="B273" s="131" t="str">
        <f>MONTH(Indice_Horas[[#This Row],[Período]])&amp;YEAR(Indice_Horas[[#This Row],[Período]])</f>
        <v>62025</v>
      </c>
      <c r="C273" s="20">
        <v>106.91</v>
      </c>
      <c r="D273" s="20">
        <v>162.83000000000001</v>
      </c>
      <c r="E273" s="20">
        <v>103.51</v>
      </c>
    </row>
    <row r="274" spans="1:5" x14ac:dyDescent="0.3">
      <c r="A274" s="58">
        <v>45839</v>
      </c>
      <c r="B274" s="131" t="str">
        <f>MONTH(Indice_Horas[[#This Row],[Período]])&amp;YEAR(Indice_Horas[[#This Row],[Período]])</f>
        <v>72025</v>
      </c>
      <c r="C274" s="20">
        <v>106.48</v>
      </c>
      <c r="D274" s="20">
        <v>163.08000000000001</v>
      </c>
      <c r="E274" s="20">
        <v>103.03</v>
      </c>
    </row>
    <row r="275" spans="1:5" x14ac:dyDescent="0.3">
      <c r="A275" s="58">
        <v>45870</v>
      </c>
      <c r="B275" s="131" t="str">
        <f>MONTH(Indice_Horas[[#This Row],[Período]])&amp;YEAR(Indice_Horas[[#This Row],[Período]])</f>
        <v>82025</v>
      </c>
      <c r="C275" s="20">
        <v>106.23</v>
      </c>
      <c r="D275" s="20">
        <v>165.85</v>
      </c>
      <c r="E275" s="20">
        <v>102.6</v>
      </c>
    </row>
    <row r="276" spans="1:5" x14ac:dyDescent="0.3">
      <c r="A276" s="58">
        <v>45901</v>
      </c>
      <c r="B276" s="131" t="str">
        <f>MONTH(Indice_Horas[[#This Row],[Período]])&amp;YEAR(Indice_Horas[[#This Row],[Período]])</f>
        <v>92025</v>
      </c>
      <c r="C276" s="20">
        <v>107.93</v>
      </c>
      <c r="D276" s="20">
        <v>163.37</v>
      </c>
      <c r="E276" s="20">
        <v>104.56</v>
      </c>
    </row>
    <row r="277" spans="1:5" x14ac:dyDescent="0.3">
      <c r="A277" s="58">
        <v>45931</v>
      </c>
      <c r="B277" s="131" t="str">
        <f>MONTH(Indice_Horas[[#This Row],[Período]])&amp;YEAR(Indice_Horas[[#This Row],[Período]])</f>
        <v>102025</v>
      </c>
      <c r="C277" s="20">
        <v>109.94</v>
      </c>
      <c r="D277" s="20">
        <v>163.76</v>
      </c>
      <c r="E277" s="20">
        <v>106.67</v>
      </c>
    </row>
    <row r="278" spans="1:5" customFormat="1" ht="14.4" x14ac:dyDescent="0.3">
      <c r="A278" s="58">
        <v>45962</v>
      </c>
      <c r="B278" s="129" t="str">
        <f>MONTH(Indice_Horas[[#This Row],[Período]])&amp;YEAR(Indice_Horas[[#This Row],[Período]])</f>
        <v>112025</v>
      </c>
      <c r="C278" s="20">
        <v>107.09</v>
      </c>
      <c r="D278" s="20">
        <v>163.13999999999999</v>
      </c>
      <c r="E278" s="20">
        <v>103.68</v>
      </c>
    </row>
    <row r="279" spans="1:5" x14ac:dyDescent="0.3">
      <c r="A279" s="58">
        <v>45992</v>
      </c>
      <c r="B279" s="131" t="str">
        <f>MONTH(Indice_Horas[[#This Row],[Período]])&amp;YEAR(Indice_Horas[[#This Row],[Período]])</f>
        <v>122025</v>
      </c>
      <c r="C279" s="20">
        <v>103.06</v>
      </c>
      <c r="D279" s="20">
        <v>163.19</v>
      </c>
      <c r="E279" s="20">
        <v>99.4</v>
      </c>
    </row>
    <row r="280" spans="1:5" x14ac:dyDescent="0.3">
      <c r="A280" s="58">
        <v>46023</v>
      </c>
      <c r="B280" s="131" t="str">
        <f>MONTH(Indice_Horas[[#This Row],[Período]])&amp;YEAR(Indice_Horas[[#This Row],[Período]])</f>
        <v>12026</v>
      </c>
      <c r="C280" s="20">
        <v>101.19</v>
      </c>
      <c r="D280" s="20">
        <v>163.86</v>
      </c>
      <c r="E280" s="20">
        <v>97.38</v>
      </c>
    </row>
    <row r="281" spans="1:5" x14ac:dyDescent="0.3">
      <c r="A281" s="58">
        <v>46054</v>
      </c>
      <c r="B281" s="131" t="str">
        <f>MONTH(Indice_Horas[[#This Row],[Período]])&amp;YEAR(Indice_Horas[[#This Row],[Período]])</f>
        <v>22026</v>
      </c>
      <c r="C281" s="20">
        <v>103.25</v>
      </c>
      <c r="D281" s="20">
        <v>156.53</v>
      </c>
      <c r="E281" s="20">
        <v>100.01</v>
      </c>
    </row>
  </sheetData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ilha8"/>
  <dimension ref="A1:E245"/>
  <sheetViews>
    <sheetView showGridLines="0" zoomScaleNormal="100" workbookViewId="0">
      <pane xSplit="1" ySplit="3" topLeftCell="B227" activePane="bottomRight" state="frozen"/>
      <selection pane="topRight" activeCell="B1" sqref="B1"/>
      <selection pane="bottomLeft" activeCell="A4" sqref="A4"/>
      <selection pane="bottomRight" activeCell="I242" sqref="I242"/>
    </sheetView>
  </sheetViews>
  <sheetFormatPr defaultColWidth="14.44140625" defaultRowHeight="14.4" x14ac:dyDescent="0.3"/>
  <cols>
    <col min="1" max="2" width="14.5546875" style="15" customWidth="1"/>
    <col min="3" max="3" width="16.109375" style="15" customWidth="1"/>
    <col min="4" max="4" width="20.88671875" style="15" customWidth="1"/>
    <col min="5" max="5" width="28.109375" style="15" customWidth="1"/>
  </cols>
  <sheetData>
    <row r="1" spans="1:5" x14ac:dyDescent="0.3">
      <c r="C1" s="60" t="s">
        <v>46</v>
      </c>
    </row>
    <row r="2" spans="1:5" x14ac:dyDescent="0.3">
      <c r="C2" s="56" t="s">
        <v>49</v>
      </c>
    </row>
    <row r="3" spans="1:5" x14ac:dyDescent="0.3">
      <c r="A3" s="182" t="s">
        <v>30</v>
      </c>
      <c r="B3" s="182" t="s">
        <v>4</v>
      </c>
      <c r="C3" s="182" t="s">
        <v>21</v>
      </c>
      <c r="D3" s="182" t="s">
        <v>22</v>
      </c>
      <c r="E3" s="182" t="s">
        <v>23</v>
      </c>
    </row>
    <row r="4" spans="1:5" x14ac:dyDescent="0.3">
      <c r="A4" s="57">
        <v>38718</v>
      </c>
      <c r="B4" s="196" t="str">
        <f>MONTH(Indice_massa_salarial[[#This Row],[Período]])&amp;YEAR(Indice_massa_salarial[[#This Row],[Período]])</f>
        <v>12006</v>
      </c>
      <c r="C4" s="18">
        <v>96.030600000000007</v>
      </c>
      <c r="D4" s="18">
        <v>79.861999999999995</v>
      </c>
      <c r="E4" s="18">
        <v>97.457800000000006</v>
      </c>
    </row>
    <row r="5" spans="1:5" x14ac:dyDescent="0.3">
      <c r="A5" s="58">
        <v>38749</v>
      </c>
      <c r="B5" s="197" t="str">
        <f>MONTH(Indice_massa_salarial[[#This Row],[Período]])&amp;YEAR(Indice_massa_salarial[[#This Row],[Período]])</f>
        <v>22006</v>
      </c>
      <c r="C5" s="20">
        <v>102.7924</v>
      </c>
      <c r="D5" s="20">
        <v>187.79159999999999</v>
      </c>
      <c r="E5" s="20">
        <v>95.289900000000003</v>
      </c>
    </row>
    <row r="6" spans="1:5" x14ac:dyDescent="0.3">
      <c r="A6" s="58">
        <v>38777</v>
      </c>
      <c r="B6" s="197" t="str">
        <f>MONTH(Indice_massa_salarial[[#This Row],[Período]])&amp;YEAR(Indice_massa_salarial[[#This Row],[Período]])</f>
        <v>32006</v>
      </c>
      <c r="C6" s="20">
        <v>94.075400000000002</v>
      </c>
      <c r="D6" s="20">
        <v>83.284499999999994</v>
      </c>
      <c r="E6" s="20">
        <v>95.027900000000002</v>
      </c>
    </row>
    <row r="7" spans="1:5" x14ac:dyDescent="0.3">
      <c r="A7" s="58">
        <v>38808</v>
      </c>
      <c r="B7" s="197" t="str">
        <f>MONTH(Indice_massa_salarial[[#This Row],[Período]])&amp;YEAR(Indice_massa_salarial[[#This Row],[Período]])</f>
        <v>42006</v>
      </c>
      <c r="C7" s="20">
        <v>92.317899999999995</v>
      </c>
      <c r="D7" s="20">
        <v>77.572100000000006</v>
      </c>
      <c r="E7" s="20">
        <v>93.619399999999999</v>
      </c>
    </row>
    <row r="8" spans="1:5" x14ac:dyDescent="0.3">
      <c r="A8" s="58">
        <v>38838</v>
      </c>
      <c r="B8" s="197" t="str">
        <f>MONTH(Indice_massa_salarial[[#This Row],[Período]])&amp;YEAR(Indice_massa_salarial[[#This Row],[Período]])</f>
        <v>52006</v>
      </c>
      <c r="C8" s="20">
        <v>91.692400000000006</v>
      </c>
      <c r="D8" s="20">
        <v>83.057500000000005</v>
      </c>
      <c r="E8" s="20">
        <v>92.454599999999999</v>
      </c>
    </row>
    <row r="9" spans="1:5" x14ac:dyDescent="0.3">
      <c r="A9" s="58">
        <v>38869</v>
      </c>
      <c r="B9" s="197" t="str">
        <f>MONTH(Indice_massa_salarial[[#This Row],[Período]])&amp;YEAR(Indice_massa_salarial[[#This Row],[Período]])</f>
        <v>62006</v>
      </c>
      <c r="C9" s="20">
        <v>94.735699999999994</v>
      </c>
      <c r="D9" s="20">
        <v>80.164000000000001</v>
      </c>
      <c r="E9" s="20">
        <v>96.021900000000002</v>
      </c>
    </row>
    <row r="10" spans="1:5" x14ac:dyDescent="0.3">
      <c r="A10" s="58">
        <v>38899</v>
      </c>
      <c r="B10" s="197" t="str">
        <f>MONTH(Indice_massa_salarial[[#This Row],[Período]])&amp;YEAR(Indice_massa_salarial[[#This Row],[Período]])</f>
        <v>72006</v>
      </c>
      <c r="C10" s="20">
        <v>96.778800000000004</v>
      </c>
      <c r="D10" s="20">
        <v>88.067800000000005</v>
      </c>
      <c r="E10" s="20">
        <v>97.547700000000006</v>
      </c>
    </row>
    <row r="11" spans="1:5" x14ac:dyDescent="0.3">
      <c r="A11" s="58">
        <v>38930</v>
      </c>
      <c r="B11" s="197" t="str">
        <f>MONTH(Indice_massa_salarial[[#This Row],[Período]])&amp;YEAR(Indice_massa_salarial[[#This Row],[Período]])</f>
        <v>82006</v>
      </c>
      <c r="C11" s="20">
        <v>95.307000000000002</v>
      </c>
      <c r="D11" s="20">
        <v>103.43</v>
      </c>
      <c r="E11" s="20">
        <v>94.59</v>
      </c>
    </row>
    <row r="12" spans="1:5" x14ac:dyDescent="0.3">
      <c r="A12" s="58">
        <v>38961</v>
      </c>
      <c r="B12" s="197" t="str">
        <f>MONTH(Indice_massa_salarial[[#This Row],[Período]])&amp;YEAR(Indice_massa_salarial[[#This Row],[Período]])</f>
        <v>92006</v>
      </c>
      <c r="C12" s="20">
        <v>94.048100000000005</v>
      </c>
      <c r="D12" s="20">
        <v>114.77809999999999</v>
      </c>
      <c r="E12" s="20">
        <v>92.218299999999999</v>
      </c>
    </row>
    <row r="13" spans="1:5" x14ac:dyDescent="0.3">
      <c r="A13" s="58">
        <v>38991</v>
      </c>
      <c r="B13" s="197" t="str">
        <f>MONTH(Indice_massa_salarial[[#This Row],[Período]])&amp;YEAR(Indice_massa_salarial[[#This Row],[Período]])</f>
        <v>102006</v>
      </c>
      <c r="C13" s="20">
        <v>94.432100000000005</v>
      </c>
      <c r="D13" s="20">
        <v>85.705299999999994</v>
      </c>
      <c r="E13" s="20">
        <v>95.202299999999994</v>
      </c>
    </row>
    <row r="14" spans="1:5" x14ac:dyDescent="0.3">
      <c r="A14" s="58">
        <v>39022</v>
      </c>
      <c r="B14" s="197" t="str">
        <f>MONTH(Indice_massa_salarial[[#This Row],[Período]])&amp;YEAR(Indice_massa_salarial[[#This Row],[Período]])</f>
        <v>112006</v>
      </c>
      <c r="C14" s="20">
        <v>107.5064</v>
      </c>
      <c r="D14" s="20">
        <v>91.191500000000005</v>
      </c>
      <c r="E14" s="20">
        <v>108.9464</v>
      </c>
    </row>
    <row r="15" spans="1:5" x14ac:dyDescent="0.3">
      <c r="A15" s="58">
        <v>39052</v>
      </c>
      <c r="B15" s="197" t="str">
        <f>MONTH(Indice_massa_salarial[[#This Row],[Período]])&amp;YEAR(Indice_massa_salarial[[#This Row],[Período]])</f>
        <v>122006</v>
      </c>
      <c r="C15" s="20">
        <v>139.57769999999999</v>
      </c>
      <c r="D15" s="20">
        <v>125.2818</v>
      </c>
      <c r="E15" s="20">
        <v>140.83949999999999</v>
      </c>
    </row>
    <row r="16" spans="1:5" x14ac:dyDescent="0.3">
      <c r="A16" s="58">
        <v>39083</v>
      </c>
      <c r="B16" s="197" t="str">
        <f>MONTH(Indice_massa_salarial[[#This Row],[Período]])&amp;YEAR(Indice_massa_salarial[[#This Row],[Período]])</f>
        <v>12007</v>
      </c>
      <c r="C16" s="20">
        <v>103.9529</v>
      </c>
      <c r="D16" s="20">
        <v>96.202500000000001</v>
      </c>
      <c r="E16" s="20">
        <v>104.637</v>
      </c>
    </row>
    <row r="17" spans="1:5" x14ac:dyDescent="0.3">
      <c r="A17" s="58">
        <v>39114</v>
      </c>
      <c r="B17" s="197" t="str">
        <f>MONTH(Indice_massa_salarial[[#This Row],[Período]])&amp;YEAR(Indice_massa_salarial[[#This Row],[Período]])</f>
        <v>22007</v>
      </c>
      <c r="C17" s="20">
        <v>108.6465</v>
      </c>
      <c r="D17" s="20">
        <v>186.1653</v>
      </c>
      <c r="E17" s="20">
        <v>101.8044</v>
      </c>
    </row>
    <row r="18" spans="1:5" x14ac:dyDescent="0.3">
      <c r="A18" s="58">
        <v>39142</v>
      </c>
      <c r="B18" s="197" t="str">
        <f>MONTH(Indice_massa_salarial[[#This Row],[Período]])&amp;YEAR(Indice_massa_salarial[[#This Row],[Período]])</f>
        <v>32007</v>
      </c>
      <c r="C18" s="20">
        <v>101.0286</v>
      </c>
      <c r="D18" s="20">
        <v>98.879900000000006</v>
      </c>
      <c r="E18" s="20">
        <v>101.2183</v>
      </c>
    </row>
    <row r="19" spans="1:5" x14ac:dyDescent="0.3">
      <c r="A19" s="58">
        <v>39173</v>
      </c>
      <c r="B19" s="197" t="str">
        <f>MONTH(Indice_massa_salarial[[#This Row],[Período]])&amp;YEAR(Indice_massa_salarial[[#This Row],[Período]])</f>
        <v>42007</v>
      </c>
      <c r="C19" s="20">
        <v>100.18219999999999</v>
      </c>
      <c r="D19" s="20">
        <v>89.537400000000005</v>
      </c>
      <c r="E19" s="20">
        <v>101.1217</v>
      </c>
    </row>
    <row r="20" spans="1:5" x14ac:dyDescent="0.3">
      <c r="A20" s="58">
        <v>39203</v>
      </c>
      <c r="B20" s="197" t="str">
        <f>MONTH(Indice_massa_salarial[[#This Row],[Período]])&amp;YEAR(Indice_massa_salarial[[#This Row],[Período]])</f>
        <v>52007</v>
      </c>
      <c r="C20" s="20">
        <v>100.63639999999999</v>
      </c>
      <c r="D20" s="20">
        <v>94.342500000000001</v>
      </c>
      <c r="E20" s="20">
        <v>101.1919</v>
      </c>
    </row>
    <row r="21" spans="1:5" x14ac:dyDescent="0.3">
      <c r="A21" s="58">
        <v>39234</v>
      </c>
      <c r="B21" s="197" t="str">
        <f>MONTH(Indice_massa_salarial[[#This Row],[Período]])&amp;YEAR(Indice_massa_salarial[[#This Row],[Período]])</f>
        <v>62007</v>
      </c>
      <c r="C21" s="20">
        <v>105.8115</v>
      </c>
      <c r="D21" s="20">
        <v>82.448099999999997</v>
      </c>
      <c r="E21" s="20">
        <v>107.8737</v>
      </c>
    </row>
    <row r="22" spans="1:5" x14ac:dyDescent="0.3">
      <c r="A22" s="58">
        <v>39264</v>
      </c>
      <c r="B22" s="197" t="str">
        <f>MONTH(Indice_massa_salarial[[#This Row],[Período]])&amp;YEAR(Indice_massa_salarial[[#This Row],[Período]])</f>
        <v>72007</v>
      </c>
      <c r="C22" s="20">
        <v>102.86360000000001</v>
      </c>
      <c r="D22" s="20">
        <v>80.114900000000006</v>
      </c>
      <c r="E22" s="20">
        <v>104.8715</v>
      </c>
    </row>
    <row r="23" spans="1:5" x14ac:dyDescent="0.3">
      <c r="A23" s="58">
        <v>39295</v>
      </c>
      <c r="B23" s="197" t="str">
        <f>MONTH(Indice_massa_salarial[[#This Row],[Período]])&amp;YEAR(Indice_massa_salarial[[#This Row],[Período]])</f>
        <v>82007</v>
      </c>
      <c r="C23" s="20">
        <v>100.2471</v>
      </c>
      <c r="D23" s="20">
        <v>77.443299999999994</v>
      </c>
      <c r="E23" s="20">
        <v>102.2599</v>
      </c>
    </row>
    <row r="24" spans="1:5" x14ac:dyDescent="0.3">
      <c r="A24" s="58">
        <v>39326</v>
      </c>
      <c r="B24" s="197" t="str">
        <f>MONTH(Indice_massa_salarial[[#This Row],[Período]])&amp;YEAR(Indice_massa_salarial[[#This Row],[Período]])</f>
        <v>92007</v>
      </c>
      <c r="C24" s="20">
        <v>97.795699999999997</v>
      </c>
      <c r="D24" s="20">
        <v>77.483199999999997</v>
      </c>
      <c r="E24" s="20">
        <v>99.5886</v>
      </c>
    </row>
    <row r="25" spans="1:5" x14ac:dyDescent="0.3">
      <c r="A25" s="58">
        <v>39356</v>
      </c>
      <c r="B25" s="197" t="str">
        <f>MONTH(Indice_massa_salarial[[#This Row],[Período]])&amp;YEAR(Indice_massa_salarial[[#This Row],[Período]])</f>
        <v>102007</v>
      </c>
      <c r="C25" s="20">
        <v>103.6185</v>
      </c>
      <c r="D25" s="20">
        <v>75.880499999999998</v>
      </c>
      <c r="E25" s="20">
        <v>106.0668</v>
      </c>
    </row>
    <row r="26" spans="1:5" x14ac:dyDescent="0.3">
      <c r="A26" s="58">
        <v>39387</v>
      </c>
      <c r="B26" s="197" t="str">
        <f>MONTH(Indice_massa_salarial[[#This Row],[Período]])&amp;YEAR(Indice_massa_salarial[[#This Row],[Período]])</f>
        <v>112007</v>
      </c>
      <c r="C26" s="20">
        <v>119.0967</v>
      </c>
      <c r="D26" s="20">
        <v>137.27330000000001</v>
      </c>
      <c r="E26" s="20">
        <v>117.4923</v>
      </c>
    </row>
    <row r="27" spans="1:5" x14ac:dyDescent="0.3">
      <c r="A27" s="58">
        <v>39417</v>
      </c>
      <c r="B27" s="197" t="str">
        <f>MONTH(Indice_massa_salarial[[#This Row],[Período]])&amp;YEAR(Indice_massa_salarial[[#This Row],[Período]])</f>
        <v>122007</v>
      </c>
      <c r="C27" s="20">
        <v>154.82980000000001</v>
      </c>
      <c r="D27" s="20">
        <v>113.8036</v>
      </c>
      <c r="E27" s="20">
        <v>158.45099999999999</v>
      </c>
    </row>
    <row r="28" spans="1:5" x14ac:dyDescent="0.3">
      <c r="A28" s="58">
        <v>39448</v>
      </c>
      <c r="B28" s="197" t="str">
        <f>MONTH(Indice_massa_salarial[[#This Row],[Período]])&amp;YEAR(Indice_massa_salarial[[#This Row],[Período]])</f>
        <v>12008</v>
      </c>
      <c r="C28" s="20">
        <v>120.36790000000001</v>
      </c>
      <c r="D28" s="20">
        <v>97.360900000000001</v>
      </c>
      <c r="E28" s="20">
        <v>122.3986</v>
      </c>
    </row>
    <row r="29" spans="1:5" x14ac:dyDescent="0.3">
      <c r="A29" s="58">
        <v>39479</v>
      </c>
      <c r="B29" s="197" t="str">
        <f>MONTH(Indice_massa_salarial[[#This Row],[Período]])&amp;YEAR(Indice_massa_salarial[[#This Row],[Período]])</f>
        <v>22008</v>
      </c>
      <c r="C29" s="20">
        <v>124.3771</v>
      </c>
      <c r="D29" s="20">
        <v>290.85169999999999</v>
      </c>
      <c r="E29" s="20">
        <v>109.6832</v>
      </c>
    </row>
    <row r="30" spans="1:5" x14ac:dyDescent="0.3">
      <c r="A30" s="58">
        <v>39508</v>
      </c>
      <c r="B30" s="197" t="str">
        <f>MONTH(Indice_massa_salarial[[#This Row],[Período]])&amp;YEAR(Indice_massa_salarial[[#This Row],[Período]])</f>
        <v>32008</v>
      </c>
      <c r="C30" s="20">
        <v>103.9731</v>
      </c>
      <c r="D30" s="20">
        <v>89.698700000000002</v>
      </c>
      <c r="E30" s="20">
        <v>105.233</v>
      </c>
    </row>
    <row r="31" spans="1:5" x14ac:dyDescent="0.3">
      <c r="A31" s="58">
        <v>39539</v>
      </c>
      <c r="B31" s="197" t="str">
        <f>MONTH(Indice_massa_salarial[[#This Row],[Período]])&amp;YEAR(Indice_massa_salarial[[#This Row],[Período]])</f>
        <v>42008</v>
      </c>
      <c r="C31" s="20">
        <v>103.94159999999999</v>
      </c>
      <c r="D31" s="20">
        <v>82.140900000000002</v>
      </c>
      <c r="E31" s="20">
        <v>105.8659</v>
      </c>
    </row>
    <row r="32" spans="1:5" x14ac:dyDescent="0.3">
      <c r="A32" s="58">
        <v>39569</v>
      </c>
      <c r="B32" s="197" t="str">
        <f>MONTH(Indice_massa_salarial[[#This Row],[Período]])&amp;YEAR(Indice_massa_salarial[[#This Row],[Período]])</f>
        <v>52008</v>
      </c>
      <c r="C32" s="20">
        <v>102.8535</v>
      </c>
      <c r="D32" s="20">
        <v>83.571899999999999</v>
      </c>
      <c r="E32" s="20">
        <v>104.55540000000001</v>
      </c>
    </row>
    <row r="33" spans="1:5" x14ac:dyDescent="0.3">
      <c r="A33" s="58">
        <v>39600</v>
      </c>
      <c r="B33" s="197" t="str">
        <f>MONTH(Indice_massa_salarial[[#This Row],[Período]])&amp;YEAR(Indice_massa_salarial[[#This Row],[Período]])</f>
        <v>62008</v>
      </c>
      <c r="C33" s="20">
        <v>113.4404</v>
      </c>
      <c r="D33" s="20">
        <v>83.602500000000006</v>
      </c>
      <c r="E33" s="20">
        <v>116.0741</v>
      </c>
    </row>
    <row r="34" spans="1:5" x14ac:dyDescent="0.3">
      <c r="A34" s="58">
        <v>39630</v>
      </c>
      <c r="B34" s="197" t="str">
        <f>MONTH(Indice_massa_salarial[[#This Row],[Período]])&amp;YEAR(Indice_massa_salarial[[#This Row],[Período]])</f>
        <v>72008</v>
      </c>
      <c r="C34" s="20">
        <v>110.2989</v>
      </c>
      <c r="D34" s="20">
        <v>87.168700000000001</v>
      </c>
      <c r="E34" s="20">
        <v>112.3404</v>
      </c>
    </row>
    <row r="35" spans="1:5" x14ac:dyDescent="0.3">
      <c r="A35" s="58">
        <v>39661</v>
      </c>
      <c r="B35" s="197" t="str">
        <f>MONTH(Indice_massa_salarial[[#This Row],[Período]])&amp;YEAR(Indice_massa_salarial[[#This Row],[Período]])</f>
        <v>82008</v>
      </c>
      <c r="C35" s="20">
        <v>107.2015</v>
      </c>
      <c r="D35" s="20">
        <v>92.316100000000006</v>
      </c>
      <c r="E35" s="20">
        <v>108.5154</v>
      </c>
    </row>
    <row r="36" spans="1:5" x14ac:dyDescent="0.3">
      <c r="A36" s="58">
        <v>39692</v>
      </c>
      <c r="B36" s="197" t="str">
        <f>MONTH(Indice_massa_salarial[[#This Row],[Período]])&amp;YEAR(Indice_massa_salarial[[#This Row],[Período]])</f>
        <v>92008</v>
      </c>
      <c r="C36" s="20">
        <v>107.7863</v>
      </c>
      <c r="D36" s="20">
        <v>85.713899999999995</v>
      </c>
      <c r="E36" s="20">
        <v>109.7345</v>
      </c>
    </row>
    <row r="37" spans="1:5" x14ac:dyDescent="0.3">
      <c r="A37" s="58">
        <v>39722</v>
      </c>
      <c r="B37" s="197" t="str">
        <f>MONTH(Indice_massa_salarial[[#This Row],[Período]])&amp;YEAR(Indice_massa_salarial[[#This Row],[Período]])</f>
        <v>102008</v>
      </c>
      <c r="C37" s="20">
        <v>114.9158</v>
      </c>
      <c r="D37" s="20">
        <v>86.489800000000002</v>
      </c>
      <c r="E37" s="20">
        <v>117.4248</v>
      </c>
    </row>
    <row r="38" spans="1:5" x14ac:dyDescent="0.3">
      <c r="A38" s="58">
        <v>39753</v>
      </c>
      <c r="B38" s="197" t="str">
        <f>MONTH(Indice_massa_salarial[[#This Row],[Período]])&amp;YEAR(Indice_massa_salarial[[#This Row],[Período]])</f>
        <v>112008</v>
      </c>
      <c r="C38" s="20">
        <v>132.01249999999999</v>
      </c>
      <c r="D38" s="20">
        <v>124.5634</v>
      </c>
      <c r="E38" s="20">
        <v>132.66999999999999</v>
      </c>
    </row>
    <row r="39" spans="1:5" x14ac:dyDescent="0.3">
      <c r="A39" s="58">
        <v>39783</v>
      </c>
      <c r="B39" s="197" t="str">
        <f>MONTH(Indice_massa_salarial[[#This Row],[Período]])&amp;YEAR(Indice_massa_salarial[[#This Row],[Período]])</f>
        <v>122008</v>
      </c>
      <c r="C39" s="20">
        <v>172.19569999999999</v>
      </c>
      <c r="D39" s="20">
        <v>156.298</v>
      </c>
      <c r="E39" s="20">
        <v>173.59889999999999</v>
      </c>
    </row>
    <row r="40" spans="1:5" x14ac:dyDescent="0.3">
      <c r="A40" s="58">
        <v>39814</v>
      </c>
      <c r="B40" s="197" t="str">
        <f>MONTH(Indice_massa_salarial[[#This Row],[Período]])&amp;YEAR(Indice_massa_salarial[[#This Row],[Período]])</f>
        <v>12009</v>
      </c>
      <c r="C40" s="20">
        <v>117.02079999999999</v>
      </c>
      <c r="D40" s="20">
        <v>108.47929999999999</v>
      </c>
      <c r="E40" s="20">
        <v>117.7747</v>
      </c>
    </row>
    <row r="41" spans="1:5" x14ac:dyDescent="0.3">
      <c r="A41" s="58">
        <v>39845</v>
      </c>
      <c r="B41" s="197" t="str">
        <f>MONTH(Indice_massa_salarial[[#This Row],[Período]])&amp;YEAR(Indice_massa_salarial[[#This Row],[Período]])</f>
        <v>22009</v>
      </c>
      <c r="C41" s="20">
        <v>121.8676</v>
      </c>
      <c r="D41" s="20">
        <v>175.0214</v>
      </c>
      <c r="E41" s="20">
        <v>117.176</v>
      </c>
    </row>
    <row r="42" spans="1:5" x14ac:dyDescent="0.3">
      <c r="A42" s="58">
        <v>39873</v>
      </c>
      <c r="B42" s="197" t="str">
        <f>MONTH(Indice_massa_salarial[[#This Row],[Período]])&amp;YEAR(Indice_massa_salarial[[#This Row],[Período]])</f>
        <v>32009</v>
      </c>
      <c r="C42" s="20">
        <v>111.39700000000001</v>
      </c>
      <c r="D42" s="20">
        <v>91.981399999999994</v>
      </c>
      <c r="E42" s="20">
        <v>113.1108</v>
      </c>
    </row>
    <row r="43" spans="1:5" x14ac:dyDescent="0.3">
      <c r="A43" s="58">
        <v>39904</v>
      </c>
      <c r="B43" s="197" t="str">
        <f>MONTH(Indice_massa_salarial[[#This Row],[Período]])&amp;YEAR(Indice_massa_salarial[[#This Row],[Período]])</f>
        <v>42009</v>
      </c>
      <c r="C43" s="20">
        <v>105.40860000000001</v>
      </c>
      <c r="D43" s="20">
        <v>82.607600000000005</v>
      </c>
      <c r="E43" s="20">
        <v>107.4211</v>
      </c>
    </row>
    <row r="44" spans="1:5" x14ac:dyDescent="0.3">
      <c r="A44" s="58">
        <v>39934</v>
      </c>
      <c r="B44" s="197" t="str">
        <f>MONTH(Indice_massa_salarial[[#This Row],[Período]])&amp;YEAR(Indice_massa_salarial[[#This Row],[Período]])</f>
        <v>52009</v>
      </c>
      <c r="C44" s="20">
        <v>105.66079999999999</v>
      </c>
      <c r="D44" s="20">
        <v>81.751000000000005</v>
      </c>
      <c r="E44" s="20">
        <v>107.77119999999999</v>
      </c>
    </row>
    <row r="45" spans="1:5" x14ac:dyDescent="0.3">
      <c r="A45" s="58">
        <v>39965</v>
      </c>
      <c r="B45" s="197" t="str">
        <f>MONTH(Indice_massa_salarial[[#This Row],[Período]])&amp;YEAR(Indice_massa_salarial[[#This Row],[Período]])</f>
        <v>62009</v>
      </c>
      <c r="C45" s="20">
        <v>111.127</v>
      </c>
      <c r="D45" s="20">
        <v>80.8399</v>
      </c>
      <c r="E45" s="20">
        <v>113.80029999999999</v>
      </c>
    </row>
    <row r="46" spans="1:5" x14ac:dyDescent="0.3">
      <c r="A46" s="58">
        <v>39995</v>
      </c>
      <c r="B46" s="197" t="str">
        <f>MONTH(Indice_massa_salarial[[#This Row],[Período]])&amp;YEAR(Indice_massa_salarial[[#This Row],[Período]])</f>
        <v>72009</v>
      </c>
      <c r="C46" s="20">
        <v>113.3797</v>
      </c>
      <c r="D46" s="20">
        <v>85.021199999999993</v>
      </c>
      <c r="E46" s="20">
        <v>115.8828</v>
      </c>
    </row>
    <row r="47" spans="1:5" x14ac:dyDescent="0.3">
      <c r="A47" s="58">
        <v>40026</v>
      </c>
      <c r="B47" s="197" t="str">
        <f>MONTH(Indice_massa_salarial[[#This Row],[Período]])&amp;YEAR(Indice_massa_salarial[[#This Row],[Período]])</f>
        <v>82009</v>
      </c>
      <c r="C47" s="20">
        <v>106.35939999999999</v>
      </c>
      <c r="D47" s="20">
        <v>86.151300000000006</v>
      </c>
      <c r="E47" s="20">
        <v>108.143</v>
      </c>
    </row>
    <row r="48" spans="1:5" x14ac:dyDescent="0.3">
      <c r="A48" s="58">
        <v>40057</v>
      </c>
      <c r="B48" s="197" t="str">
        <f>MONTH(Indice_massa_salarial[[#This Row],[Período]])&amp;YEAR(Indice_massa_salarial[[#This Row],[Período]])</f>
        <v>92009</v>
      </c>
      <c r="C48" s="20">
        <v>106.8852</v>
      </c>
      <c r="D48" s="20">
        <v>84.175600000000003</v>
      </c>
      <c r="E48" s="20">
        <v>108.8897</v>
      </c>
    </row>
    <row r="49" spans="1:5" x14ac:dyDescent="0.3">
      <c r="A49" s="58">
        <v>40087</v>
      </c>
      <c r="B49" s="197" t="str">
        <f>MONTH(Indice_massa_salarial[[#This Row],[Período]])&amp;YEAR(Indice_massa_salarial[[#This Row],[Período]])</f>
        <v>102009</v>
      </c>
      <c r="C49" s="20">
        <v>112.723</v>
      </c>
      <c r="D49" s="20">
        <v>82.430700000000002</v>
      </c>
      <c r="E49" s="20">
        <v>115.3968</v>
      </c>
    </row>
    <row r="50" spans="1:5" x14ac:dyDescent="0.3">
      <c r="A50" s="58">
        <v>40118</v>
      </c>
      <c r="B50" s="197" t="str">
        <f>MONTH(Indice_massa_salarial[[#This Row],[Período]])&amp;YEAR(Indice_massa_salarial[[#This Row],[Período]])</f>
        <v>112009</v>
      </c>
      <c r="C50" s="20">
        <v>129.9126</v>
      </c>
      <c r="D50" s="20">
        <v>122.39570000000001</v>
      </c>
      <c r="E50" s="20">
        <v>130.5761</v>
      </c>
    </row>
    <row r="51" spans="1:5" x14ac:dyDescent="0.3">
      <c r="A51" s="58">
        <v>40148</v>
      </c>
      <c r="B51" s="197" t="str">
        <f>MONTH(Indice_massa_salarial[[#This Row],[Período]])&amp;YEAR(Indice_massa_salarial[[#This Row],[Período]])</f>
        <v>122009</v>
      </c>
      <c r="C51" s="20">
        <v>173.82400000000001</v>
      </c>
      <c r="D51" s="20">
        <v>182.73589999999999</v>
      </c>
      <c r="E51" s="20">
        <v>173.03739999999999</v>
      </c>
    </row>
    <row r="52" spans="1:5" x14ac:dyDescent="0.3">
      <c r="A52" s="58">
        <v>40179</v>
      </c>
      <c r="B52" s="197" t="str">
        <f>MONTH(Indice_massa_salarial[[#This Row],[Período]])&amp;YEAR(Indice_massa_salarial[[#This Row],[Período]])</f>
        <v>12010</v>
      </c>
      <c r="C52" s="20">
        <v>130.53579999999999</v>
      </c>
      <c r="D52" s="20">
        <v>97.162400000000005</v>
      </c>
      <c r="E52" s="20">
        <v>133.48150000000001</v>
      </c>
    </row>
    <row r="53" spans="1:5" x14ac:dyDescent="0.3">
      <c r="A53" s="58">
        <v>40210</v>
      </c>
      <c r="B53" s="197" t="str">
        <f>MONTH(Indice_massa_salarial[[#This Row],[Período]])&amp;YEAR(Indice_massa_salarial[[#This Row],[Período]])</f>
        <v>22010</v>
      </c>
      <c r="C53" s="20">
        <v>144.73339999999999</v>
      </c>
      <c r="D53" s="20">
        <v>363.0317</v>
      </c>
      <c r="E53" s="20">
        <v>125.4653</v>
      </c>
    </row>
    <row r="54" spans="1:5" x14ac:dyDescent="0.3">
      <c r="A54" s="58">
        <v>40238</v>
      </c>
      <c r="B54" s="197" t="str">
        <f>MONTH(Indice_massa_salarial[[#This Row],[Período]])&amp;YEAR(Indice_massa_salarial[[#This Row],[Período]])</f>
        <v>32010</v>
      </c>
      <c r="C54" s="20">
        <v>120.67529999999999</v>
      </c>
      <c r="D54" s="20">
        <v>100.09520000000001</v>
      </c>
      <c r="E54" s="20">
        <v>122.49169999999999</v>
      </c>
    </row>
    <row r="55" spans="1:5" x14ac:dyDescent="0.3">
      <c r="A55" s="58">
        <v>40269</v>
      </c>
      <c r="B55" s="197" t="str">
        <f>MONTH(Indice_massa_salarial[[#This Row],[Período]])&amp;YEAR(Indice_massa_salarial[[#This Row],[Período]])</f>
        <v>42010</v>
      </c>
      <c r="C55" s="20">
        <v>114.28530000000001</v>
      </c>
      <c r="D55" s="20">
        <v>100.4438</v>
      </c>
      <c r="E55" s="20">
        <v>115.50700000000001</v>
      </c>
    </row>
    <row r="56" spans="1:5" x14ac:dyDescent="0.3">
      <c r="A56" s="58">
        <v>40299</v>
      </c>
      <c r="B56" s="197" t="str">
        <f>MONTH(Indice_massa_salarial[[#This Row],[Período]])&amp;YEAR(Indice_massa_salarial[[#This Row],[Período]])</f>
        <v>52010</v>
      </c>
      <c r="C56" s="20">
        <v>119.04649999999999</v>
      </c>
      <c r="D56" s="20">
        <v>101.9633</v>
      </c>
      <c r="E56" s="20">
        <v>120.5544</v>
      </c>
    </row>
    <row r="57" spans="1:5" x14ac:dyDescent="0.3">
      <c r="A57" s="58">
        <v>40330</v>
      </c>
      <c r="B57" s="197" t="str">
        <f>MONTH(Indice_massa_salarial[[#This Row],[Período]])&amp;YEAR(Indice_massa_salarial[[#This Row],[Período]])</f>
        <v>62010</v>
      </c>
      <c r="C57" s="20">
        <v>118.8259</v>
      </c>
      <c r="D57" s="20">
        <v>102.63630000000001</v>
      </c>
      <c r="E57" s="20">
        <v>120.2548</v>
      </c>
    </row>
    <row r="58" spans="1:5" x14ac:dyDescent="0.3">
      <c r="A58" s="58">
        <v>40360</v>
      </c>
      <c r="B58" s="197" t="str">
        <f>MONTH(Indice_massa_salarial[[#This Row],[Período]])&amp;YEAR(Indice_massa_salarial[[#This Row],[Período]])</f>
        <v>72010</v>
      </c>
      <c r="C58" s="20">
        <v>134.04730000000001</v>
      </c>
      <c r="D58" s="20">
        <v>112.9996</v>
      </c>
      <c r="E58" s="20">
        <v>135.9051</v>
      </c>
    </row>
    <row r="59" spans="1:5" x14ac:dyDescent="0.3">
      <c r="A59" s="58">
        <v>40391</v>
      </c>
      <c r="B59" s="197" t="str">
        <f>MONTH(Indice_massa_salarial[[#This Row],[Período]])&amp;YEAR(Indice_massa_salarial[[#This Row],[Período]])</f>
        <v>82010</v>
      </c>
      <c r="C59" s="20">
        <v>121.723</v>
      </c>
      <c r="D59" s="20">
        <v>106.663</v>
      </c>
      <c r="E59" s="20">
        <v>123.0523</v>
      </c>
    </row>
    <row r="60" spans="1:5" x14ac:dyDescent="0.3">
      <c r="A60" s="58">
        <v>40422</v>
      </c>
      <c r="B60" s="197" t="str">
        <f>MONTH(Indice_massa_salarial[[#This Row],[Período]])&amp;YEAR(Indice_massa_salarial[[#This Row],[Período]])</f>
        <v>92010</v>
      </c>
      <c r="C60" s="20">
        <v>121.6669</v>
      </c>
      <c r="D60" s="20">
        <v>105.104</v>
      </c>
      <c r="E60" s="20">
        <v>123.1288</v>
      </c>
    </row>
    <row r="61" spans="1:5" x14ac:dyDescent="0.3">
      <c r="A61" s="58">
        <v>40452</v>
      </c>
      <c r="B61" s="197" t="str">
        <f>MONTH(Indice_massa_salarial[[#This Row],[Período]])&amp;YEAR(Indice_massa_salarial[[#This Row],[Período]])</f>
        <v>102010</v>
      </c>
      <c r="C61" s="20">
        <v>128.64150000000001</v>
      </c>
      <c r="D61" s="20">
        <v>105.2405</v>
      </c>
      <c r="E61" s="20">
        <v>130.70699999999999</v>
      </c>
    </row>
    <row r="62" spans="1:5" x14ac:dyDescent="0.3">
      <c r="A62" s="58">
        <v>40483</v>
      </c>
      <c r="B62" s="197" t="str">
        <f>MONTH(Indice_massa_salarial[[#This Row],[Período]])&amp;YEAR(Indice_massa_salarial[[#This Row],[Período]])</f>
        <v>112010</v>
      </c>
      <c r="C62" s="20">
        <v>148.31630000000001</v>
      </c>
      <c r="D62" s="20">
        <v>146.87620000000001</v>
      </c>
      <c r="E62" s="20">
        <v>148.4434</v>
      </c>
    </row>
    <row r="63" spans="1:5" x14ac:dyDescent="0.3">
      <c r="A63" s="58">
        <v>40513</v>
      </c>
      <c r="B63" s="197" t="str">
        <f>MONTH(Indice_massa_salarial[[#This Row],[Período]])&amp;YEAR(Indice_massa_salarial[[#This Row],[Período]])</f>
        <v>122010</v>
      </c>
      <c r="C63" s="20">
        <v>188.57570000000001</v>
      </c>
      <c r="D63" s="20">
        <v>203.4744</v>
      </c>
      <c r="E63" s="20">
        <v>187.26060000000001</v>
      </c>
    </row>
    <row r="64" spans="1:5" x14ac:dyDescent="0.3">
      <c r="A64" s="58">
        <v>40544</v>
      </c>
      <c r="B64" s="197" t="str">
        <f>MONTH(Indice_massa_salarial[[#This Row],[Período]])&amp;YEAR(Indice_massa_salarial[[#This Row],[Período]])</f>
        <v>12011</v>
      </c>
      <c r="C64" s="20">
        <v>139.249</v>
      </c>
      <c r="D64" s="20">
        <v>118.0802</v>
      </c>
      <c r="E64" s="20">
        <v>141.11750000000001</v>
      </c>
    </row>
    <row r="65" spans="1:5" x14ac:dyDescent="0.3">
      <c r="A65" s="58">
        <v>40575</v>
      </c>
      <c r="B65" s="197" t="str">
        <f>MONTH(Indice_massa_salarial[[#This Row],[Período]])&amp;YEAR(Indice_massa_salarial[[#This Row],[Período]])</f>
        <v>22011</v>
      </c>
      <c r="C65" s="20">
        <v>165.43709999999999</v>
      </c>
      <c r="D65" s="20">
        <v>514.01160000000004</v>
      </c>
      <c r="E65" s="20">
        <v>134.67019999999999</v>
      </c>
    </row>
    <row r="66" spans="1:5" x14ac:dyDescent="0.3">
      <c r="A66" s="58">
        <v>40603</v>
      </c>
      <c r="B66" s="197" t="str">
        <f>MONTH(Indice_massa_salarial[[#This Row],[Período]])&amp;YEAR(Indice_massa_salarial[[#This Row],[Período]])</f>
        <v>32011</v>
      </c>
      <c r="C66" s="20">
        <v>131.43190000000001</v>
      </c>
      <c r="D66" s="20">
        <v>124.7984</v>
      </c>
      <c r="E66" s="20">
        <v>132.01740000000001</v>
      </c>
    </row>
    <row r="67" spans="1:5" x14ac:dyDescent="0.3">
      <c r="A67" s="58">
        <v>40634</v>
      </c>
      <c r="B67" s="197" t="str">
        <f>MONTH(Indice_massa_salarial[[#This Row],[Período]])&amp;YEAR(Indice_massa_salarial[[#This Row],[Período]])</f>
        <v>42011</v>
      </c>
      <c r="C67" s="20">
        <v>123.66719999999999</v>
      </c>
      <c r="D67" s="20">
        <v>110.8411</v>
      </c>
      <c r="E67" s="20">
        <v>124.7993</v>
      </c>
    </row>
    <row r="68" spans="1:5" x14ac:dyDescent="0.3">
      <c r="A68" s="58">
        <v>40664</v>
      </c>
      <c r="B68" s="197" t="str">
        <f>MONTH(Indice_massa_salarial[[#This Row],[Período]])&amp;YEAR(Indice_massa_salarial[[#This Row],[Período]])</f>
        <v>52011</v>
      </c>
      <c r="C68" s="20">
        <v>132.27950000000001</v>
      </c>
      <c r="D68" s="20">
        <v>111.9499</v>
      </c>
      <c r="E68" s="20">
        <v>134.07390000000001</v>
      </c>
    </row>
    <row r="69" spans="1:5" x14ac:dyDescent="0.3">
      <c r="A69" s="58">
        <v>40695</v>
      </c>
      <c r="B69" s="197" t="str">
        <f>MONTH(Indice_massa_salarial[[#This Row],[Período]])&amp;YEAR(Indice_massa_salarial[[#This Row],[Período]])</f>
        <v>62011</v>
      </c>
      <c r="C69" s="20">
        <v>134.24799999999999</v>
      </c>
      <c r="D69" s="20">
        <v>110.9171</v>
      </c>
      <c r="E69" s="20">
        <v>136.3073</v>
      </c>
    </row>
    <row r="70" spans="1:5" x14ac:dyDescent="0.3">
      <c r="A70" s="58">
        <v>40725</v>
      </c>
      <c r="B70" s="197" t="str">
        <f>MONTH(Indice_massa_salarial[[#This Row],[Período]])&amp;YEAR(Indice_massa_salarial[[#This Row],[Período]])</f>
        <v>72011</v>
      </c>
      <c r="C70" s="20">
        <v>133.05680000000001</v>
      </c>
      <c r="D70" s="20">
        <v>117.8635</v>
      </c>
      <c r="E70" s="20">
        <v>134.39779999999999</v>
      </c>
    </row>
    <row r="71" spans="1:5" x14ac:dyDescent="0.3">
      <c r="A71" s="58">
        <v>40756</v>
      </c>
      <c r="B71" s="197" t="str">
        <f>MONTH(Indice_massa_salarial[[#This Row],[Período]])&amp;YEAR(Indice_massa_salarial[[#This Row],[Período]])</f>
        <v>82011</v>
      </c>
      <c r="C71" s="20">
        <v>128.33199999999999</v>
      </c>
      <c r="D71" s="20">
        <v>118.2016</v>
      </c>
      <c r="E71" s="20">
        <v>129.22620000000001</v>
      </c>
    </row>
    <row r="72" spans="1:5" x14ac:dyDescent="0.3">
      <c r="A72" s="58">
        <v>40787</v>
      </c>
      <c r="B72" s="197" t="str">
        <f>MONTH(Indice_massa_salarial[[#This Row],[Período]])&amp;YEAR(Indice_massa_salarial[[#This Row],[Período]])</f>
        <v>92011</v>
      </c>
      <c r="C72" s="20">
        <v>131.8922</v>
      </c>
      <c r="D72" s="20">
        <v>130.74639999999999</v>
      </c>
      <c r="E72" s="20">
        <v>131.9933</v>
      </c>
    </row>
    <row r="73" spans="1:5" x14ac:dyDescent="0.3">
      <c r="A73" s="58">
        <v>40817</v>
      </c>
      <c r="B73" s="197" t="str">
        <f>MONTH(Indice_massa_salarial[[#This Row],[Período]])&amp;YEAR(Indice_massa_salarial[[#This Row],[Período]])</f>
        <v>102011</v>
      </c>
      <c r="C73" s="20">
        <v>135.07939999999999</v>
      </c>
      <c r="D73" s="20">
        <v>118.6127</v>
      </c>
      <c r="E73" s="20">
        <v>136.53280000000001</v>
      </c>
    </row>
    <row r="74" spans="1:5" x14ac:dyDescent="0.3">
      <c r="A74" s="58">
        <v>40848</v>
      </c>
      <c r="B74" s="197" t="str">
        <f>MONTH(Indice_massa_salarial[[#This Row],[Período]])&amp;YEAR(Indice_massa_salarial[[#This Row],[Período]])</f>
        <v>112011</v>
      </c>
      <c r="C74" s="20">
        <v>154.5849</v>
      </c>
      <c r="D74" s="20">
        <v>146.15360000000001</v>
      </c>
      <c r="E74" s="20">
        <v>155.32910000000001</v>
      </c>
    </row>
    <row r="75" spans="1:5" x14ac:dyDescent="0.3">
      <c r="A75" s="58">
        <v>40878</v>
      </c>
      <c r="B75" s="197" t="str">
        <f>MONTH(Indice_massa_salarial[[#This Row],[Período]])&amp;YEAR(Indice_massa_salarial[[#This Row],[Período]])</f>
        <v>122011</v>
      </c>
      <c r="C75" s="20">
        <v>204.8039</v>
      </c>
      <c r="D75" s="20">
        <v>238.20320000000001</v>
      </c>
      <c r="E75" s="20">
        <v>201.85589999999999</v>
      </c>
    </row>
    <row r="76" spans="1:5" x14ac:dyDescent="0.3">
      <c r="A76" s="58">
        <v>40909</v>
      </c>
      <c r="B76" s="197" t="str">
        <f>MONTH(Indice_massa_salarial[[#This Row],[Período]])&amp;YEAR(Indice_massa_salarial[[#This Row],[Período]])</f>
        <v>12012</v>
      </c>
      <c r="C76" s="20">
        <v>136.4811</v>
      </c>
      <c r="D76" s="20">
        <v>131.4348</v>
      </c>
      <c r="E76" s="20">
        <v>136.9265</v>
      </c>
    </row>
    <row r="77" spans="1:5" x14ac:dyDescent="0.3">
      <c r="A77" s="58">
        <v>40940</v>
      </c>
      <c r="B77" s="197" t="str">
        <f>MONTH(Indice_massa_salarial[[#This Row],[Período]])&amp;YEAR(Indice_massa_salarial[[#This Row],[Período]])</f>
        <v>22012</v>
      </c>
      <c r="C77" s="20">
        <v>169.63040000000001</v>
      </c>
      <c r="D77" s="20">
        <v>550.13160000000005</v>
      </c>
      <c r="E77" s="20">
        <v>136.04560000000001</v>
      </c>
    </row>
    <row r="78" spans="1:5" x14ac:dyDescent="0.3">
      <c r="A78" s="58">
        <v>40969</v>
      </c>
      <c r="B78" s="197" t="str">
        <f>MONTH(Indice_massa_salarial[[#This Row],[Período]])&amp;YEAR(Indice_massa_salarial[[#This Row],[Período]])</f>
        <v>32012</v>
      </c>
      <c r="C78" s="20">
        <v>147.95429999999999</v>
      </c>
      <c r="D78" s="20">
        <v>133.85650000000001</v>
      </c>
      <c r="E78" s="20">
        <v>149.1986</v>
      </c>
    </row>
    <row r="79" spans="1:5" x14ac:dyDescent="0.3">
      <c r="A79" s="58">
        <v>41000</v>
      </c>
      <c r="B79" s="197" t="str">
        <f>MONTH(Indice_massa_salarial[[#This Row],[Período]])&amp;YEAR(Indice_massa_salarial[[#This Row],[Período]])</f>
        <v>42012</v>
      </c>
      <c r="C79" s="20">
        <v>130.6532</v>
      </c>
      <c r="D79" s="20">
        <v>120.81780000000001</v>
      </c>
      <c r="E79" s="20">
        <v>131.5213</v>
      </c>
    </row>
    <row r="80" spans="1:5" x14ac:dyDescent="0.3">
      <c r="A80" s="58">
        <v>41030</v>
      </c>
      <c r="B80" s="197" t="str">
        <f>MONTH(Indice_massa_salarial[[#This Row],[Período]])&amp;YEAR(Indice_massa_salarial[[#This Row],[Período]])</f>
        <v>52012</v>
      </c>
      <c r="C80" s="20">
        <v>129.17429999999999</v>
      </c>
      <c r="D80" s="20">
        <v>117.7552</v>
      </c>
      <c r="E80" s="20">
        <v>130.18219999999999</v>
      </c>
    </row>
    <row r="81" spans="1:5" x14ac:dyDescent="0.3">
      <c r="A81" s="58">
        <v>41061</v>
      </c>
      <c r="B81" s="197" t="str">
        <f>MONTH(Indice_massa_salarial[[#This Row],[Período]])&amp;YEAR(Indice_massa_salarial[[#This Row],[Período]])</f>
        <v>62012</v>
      </c>
      <c r="C81" s="20">
        <v>129.05179999999999</v>
      </c>
      <c r="D81" s="20">
        <v>118.93600000000001</v>
      </c>
      <c r="E81" s="20">
        <v>129.94470000000001</v>
      </c>
    </row>
    <row r="82" spans="1:5" x14ac:dyDescent="0.3">
      <c r="A82" s="58">
        <v>41091</v>
      </c>
      <c r="B82" s="197" t="str">
        <f>MONTH(Indice_massa_salarial[[#This Row],[Período]])&amp;YEAR(Indice_massa_salarial[[#This Row],[Período]])</f>
        <v>72012</v>
      </c>
      <c r="C82" s="20">
        <v>136.79740000000001</v>
      </c>
      <c r="D82" s="20">
        <v>128.72139999999999</v>
      </c>
      <c r="E82" s="20">
        <v>137.5103</v>
      </c>
    </row>
    <row r="83" spans="1:5" x14ac:dyDescent="0.3">
      <c r="A83" s="58">
        <v>41122</v>
      </c>
      <c r="B83" s="197" t="str">
        <f>MONTH(Indice_massa_salarial[[#This Row],[Período]])&amp;YEAR(Indice_massa_salarial[[#This Row],[Período]])</f>
        <v>82012</v>
      </c>
      <c r="C83" s="20">
        <v>133.203</v>
      </c>
      <c r="D83" s="20">
        <v>122.04949999999999</v>
      </c>
      <c r="E83" s="20">
        <v>134.1874</v>
      </c>
    </row>
    <row r="84" spans="1:5" x14ac:dyDescent="0.3">
      <c r="A84" s="58">
        <v>41153</v>
      </c>
      <c r="B84" s="197" t="str">
        <f>MONTH(Indice_massa_salarial[[#This Row],[Período]])&amp;YEAR(Indice_massa_salarial[[#This Row],[Período]])</f>
        <v>92012</v>
      </c>
      <c r="C84" s="20">
        <v>127.7145</v>
      </c>
      <c r="D84" s="20">
        <v>115.8081</v>
      </c>
      <c r="E84" s="20">
        <v>128.7655</v>
      </c>
    </row>
    <row r="85" spans="1:5" x14ac:dyDescent="0.3">
      <c r="A85" s="58">
        <v>41183</v>
      </c>
      <c r="B85" s="197" t="str">
        <f>MONTH(Indice_massa_salarial[[#This Row],[Período]])&amp;YEAR(Indice_massa_salarial[[#This Row],[Período]])</f>
        <v>102012</v>
      </c>
      <c r="C85" s="20">
        <v>138.06489999999999</v>
      </c>
      <c r="D85" s="20">
        <v>114.5205</v>
      </c>
      <c r="E85" s="20">
        <v>140.143</v>
      </c>
    </row>
    <row r="86" spans="1:5" x14ac:dyDescent="0.3">
      <c r="A86" s="58">
        <v>41214</v>
      </c>
      <c r="B86" s="197" t="str">
        <f>MONTH(Indice_massa_salarial[[#This Row],[Período]])&amp;YEAR(Indice_massa_salarial[[#This Row],[Período]])</f>
        <v>112012</v>
      </c>
      <c r="C86" s="20">
        <v>165.2704</v>
      </c>
      <c r="D86" s="20">
        <v>162.13</v>
      </c>
      <c r="E86" s="20">
        <v>165.54759999999999</v>
      </c>
    </row>
    <row r="87" spans="1:5" x14ac:dyDescent="0.3">
      <c r="A87" s="58">
        <v>41244</v>
      </c>
      <c r="B87" s="197" t="str">
        <f>MONTH(Indice_massa_salarial[[#This Row],[Período]])&amp;YEAR(Indice_massa_salarial[[#This Row],[Período]])</f>
        <v>122012</v>
      </c>
      <c r="C87" s="20">
        <v>213.00880000000001</v>
      </c>
      <c r="D87" s="20">
        <v>214.9436</v>
      </c>
      <c r="E87" s="20">
        <v>212.8381</v>
      </c>
    </row>
    <row r="88" spans="1:5" x14ac:dyDescent="0.3">
      <c r="A88" s="58">
        <v>41275</v>
      </c>
      <c r="B88" s="197" t="str">
        <f>MONTH(Indice_massa_salarial[[#This Row],[Período]])&amp;YEAR(Indice_massa_salarial[[#This Row],[Período]])</f>
        <v>12013</v>
      </c>
      <c r="C88" s="20">
        <v>139.95509999999999</v>
      </c>
      <c r="D88" s="20">
        <v>123.7581</v>
      </c>
      <c r="E88" s="20">
        <v>141.38470000000001</v>
      </c>
    </row>
    <row r="89" spans="1:5" x14ac:dyDescent="0.3">
      <c r="A89" s="58">
        <v>41306</v>
      </c>
      <c r="B89" s="197" t="str">
        <f>MONTH(Indice_massa_salarial[[#This Row],[Período]])&amp;YEAR(Indice_massa_salarial[[#This Row],[Período]])</f>
        <v>22013</v>
      </c>
      <c r="C89" s="20">
        <v>190.51560000000001</v>
      </c>
      <c r="D89" s="20">
        <v>615.00379999999996</v>
      </c>
      <c r="E89" s="20">
        <v>153.04820000000001</v>
      </c>
    </row>
    <row r="90" spans="1:5" x14ac:dyDescent="0.3">
      <c r="A90" s="58">
        <v>41334</v>
      </c>
      <c r="B90" s="197" t="str">
        <f>MONTH(Indice_massa_salarial[[#This Row],[Período]])&amp;YEAR(Indice_massa_salarial[[#This Row],[Período]])</f>
        <v>32013</v>
      </c>
      <c r="C90" s="20">
        <v>136.66579999999999</v>
      </c>
      <c r="D90" s="20">
        <v>121.7927</v>
      </c>
      <c r="E90" s="20">
        <v>137.9786</v>
      </c>
    </row>
    <row r="91" spans="1:5" x14ac:dyDescent="0.3">
      <c r="A91" s="58">
        <v>41365</v>
      </c>
      <c r="B91" s="197" t="str">
        <f>MONTH(Indice_massa_salarial[[#This Row],[Período]])&amp;YEAR(Indice_massa_salarial[[#This Row],[Período]])</f>
        <v>42013</v>
      </c>
      <c r="C91" s="20">
        <v>136.1841</v>
      </c>
      <c r="D91" s="20">
        <v>118.9611</v>
      </c>
      <c r="E91" s="20">
        <v>137.70429999999999</v>
      </c>
    </row>
    <row r="92" spans="1:5" x14ac:dyDescent="0.3">
      <c r="A92" s="58">
        <v>41395</v>
      </c>
      <c r="B92" s="197" t="str">
        <f>MONTH(Indice_massa_salarial[[#This Row],[Período]])&amp;YEAR(Indice_massa_salarial[[#This Row],[Período]])</f>
        <v>52013</v>
      </c>
      <c r="C92" s="20">
        <v>140.29920000000001</v>
      </c>
      <c r="D92" s="20">
        <v>119.74120000000001</v>
      </c>
      <c r="E92" s="20">
        <v>142.11369999999999</v>
      </c>
    </row>
    <row r="93" spans="1:5" x14ac:dyDescent="0.3">
      <c r="A93" s="58">
        <v>41426</v>
      </c>
      <c r="B93" s="197" t="str">
        <f>MONTH(Indice_massa_salarial[[#This Row],[Período]])&amp;YEAR(Indice_massa_salarial[[#This Row],[Período]])</f>
        <v>62013</v>
      </c>
      <c r="C93" s="20">
        <v>134.65309999999999</v>
      </c>
      <c r="D93" s="20">
        <v>119.3866</v>
      </c>
      <c r="E93" s="20">
        <v>136.00059999999999</v>
      </c>
    </row>
    <row r="94" spans="1:5" x14ac:dyDescent="0.3">
      <c r="A94" s="58">
        <v>41456</v>
      </c>
      <c r="B94" s="197" t="str">
        <f>MONTH(Indice_massa_salarial[[#This Row],[Período]])&amp;YEAR(Indice_massa_salarial[[#This Row],[Período]])</f>
        <v>72013</v>
      </c>
      <c r="C94" s="20">
        <v>138.91749999999999</v>
      </c>
      <c r="D94" s="20">
        <v>123.053</v>
      </c>
      <c r="E94" s="20">
        <v>140.31780000000001</v>
      </c>
    </row>
    <row r="95" spans="1:5" x14ac:dyDescent="0.3">
      <c r="A95" s="58">
        <v>41487</v>
      </c>
      <c r="B95" s="197" t="str">
        <f>MONTH(Indice_massa_salarial[[#This Row],[Período]])&amp;YEAR(Indice_massa_salarial[[#This Row],[Período]])</f>
        <v>82013</v>
      </c>
      <c r="C95" s="20">
        <v>133.3955</v>
      </c>
      <c r="D95" s="20">
        <v>124.64019999999999</v>
      </c>
      <c r="E95" s="20">
        <v>134.16829999999999</v>
      </c>
    </row>
    <row r="96" spans="1:5" x14ac:dyDescent="0.3">
      <c r="A96" s="58">
        <v>41518</v>
      </c>
      <c r="B96" s="197" t="str">
        <f>MONTH(Indice_massa_salarial[[#This Row],[Período]])&amp;YEAR(Indice_massa_salarial[[#This Row],[Período]])</f>
        <v>92013</v>
      </c>
      <c r="C96" s="20">
        <v>133.2681</v>
      </c>
      <c r="D96" s="20">
        <v>115.7239</v>
      </c>
      <c r="E96" s="20">
        <v>134.81659999999999</v>
      </c>
    </row>
    <row r="97" spans="1:5" x14ac:dyDescent="0.3">
      <c r="A97" s="58">
        <v>41548</v>
      </c>
      <c r="B97" s="197" t="str">
        <f>MONTH(Indice_massa_salarial[[#This Row],[Período]])&amp;YEAR(Indice_massa_salarial[[#This Row],[Período]])</f>
        <v>102013</v>
      </c>
      <c r="C97" s="20">
        <v>143.3039</v>
      </c>
      <c r="D97" s="20">
        <v>121.46680000000001</v>
      </c>
      <c r="E97" s="20">
        <v>145.2313</v>
      </c>
    </row>
    <row r="98" spans="1:5" x14ac:dyDescent="0.3">
      <c r="A98" s="58">
        <v>41579</v>
      </c>
      <c r="B98" s="197" t="str">
        <f>MONTH(Indice_massa_salarial[[#This Row],[Período]])&amp;YEAR(Indice_massa_salarial[[#This Row],[Período]])</f>
        <v>112013</v>
      </c>
      <c r="C98" s="20">
        <v>162.6172</v>
      </c>
      <c r="D98" s="20">
        <v>163.35990000000001</v>
      </c>
      <c r="E98" s="20">
        <v>162.55170000000001</v>
      </c>
    </row>
    <row r="99" spans="1:5" x14ac:dyDescent="0.3">
      <c r="A99" s="58">
        <v>41609</v>
      </c>
      <c r="B99" s="197" t="str">
        <f>MONTH(Indice_massa_salarial[[#This Row],[Período]])&amp;YEAR(Indice_massa_salarial[[#This Row],[Período]])</f>
        <v>122013</v>
      </c>
      <c r="C99" s="20">
        <v>198.18199999999999</v>
      </c>
      <c r="D99" s="20">
        <v>215.42080000000001</v>
      </c>
      <c r="E99" s="20">
        <v>196.66040000000001</v>
      </c>
    </row>
    <row r="100" spans="1:5" x14ac:dyDescent="0.3">
      <c r="A100" s="58">
        <v>41640</v>
      </c>
      <c r="B100" s="197" t="str">
        <f>MONTH(Indice_massa_salarial[[#This Row],[Período]])&amp;YEAR(Indice_massa_salarial[[#This Row],[Período]])</f>
        <v>12014</v>
      </c>
      <c r="C100" s="20">
        <v>149.27709999999999</v>
      </c>
      <c r="D100" s="20">
        <v>126.72920000000001</v>
      </c>
      <c r="E100" s="20">
        <v>151.26730000000001</v>
      </c>
    </row>
    <row r="101" spans="1:5" x14ac:dyDescent="0.3">
      <c r="A101" s="58">
        <v>41671</v>
      </c>
      <c r="B101" s="197" t="str">
        <f>MONTH(Indice_massa_salarial[[#This Row],[Período]])&amp;YEAR(Indice_massa_salarial[[#This Row],[Período]])</f>
        <v>22014</v>
      </c>
      <c r="C101" s="20">
        <v>201.9059</v>
      </c>
      <c r="D101" s="20">
        <v>678.48479999999995</v>
      </c>
      <c r="E101" s="20">
        <v>159.8407</v>
      </c>
    </row>
    <row r="102" spans="1:5" x14ac:dyDescent="0.3">
      <c r="A102" s="58">
        <v>41699</v>
      </c>
      <c r="B102" s="197" t="str">
        <f>MONTH(Indice_massa_salarial[[#This Row],[Período]])&amp;YEAR(Indice_massa_salarial[[#This Row],[Período]])</f>
        <v>32014</v>
      </c>
      <c r="C102" s="20">
        <v>148.46549999999999</v>
      </c>
      <c r="D102" s="20">
        <v>123.432</v>
      </c>
      <c r="E102" s="20">
        <v>150.67500000000001</v>
      </c>
    </row>
    <row r="103" spans="1:5" x14ac:dyDescent="0.3">
      <c r="A103" s="58">
        <v>41730</v>
      </c>
      <c r="B103" s="197" t="str">
        <f>MONTH(Indice_massa_salarial[[#This Row],[Período]])&amp;YEAR(Indice_massa_salarial[[#This Row],[Período]])</f>
        <v>42014</v>
      </c>
      <c r="C103" s="20">
        <v>138.3151</v>
      </c>
      <c r="D103" s="20">
        <v>121.45959999999999</v>
      </c>
      <c r="E103" s="20">
        <v>139.80289999999999</v>
      </c>
    </row>
    <row r="104" spans="1:5" x14ac:dyDescent="0.3">
      <c r="A104" s="58">
        <v>41760</v>
      </c>
      <c r="B104" s="197" t="str">
        <f>MONTH(Indice_massa_salarial[[#This Row],[Período]])&amp;YEAR(Indice_massa_salarial[[#This Row],[Período]])</f>
        <v>52014</v>
      </c>
      <c r="C104" s="20">
        <v>141.4725</v>
      </c>
      <c r="D104" s="20">
        <v>118.61360000000001</v>
      </c>
      <c r="E104" s="20">
        <v>143.49010000000001</v>
      </c>
    </row>
    <row r="105" spans="1:5" x14ac:dyDescent="0.3">
      <c r="A105" s="58">
        <v>41791</v>
      </c>
      <c r="B105" s="197" t="str">
        <f>MONTH(Indice_massa_salarial[[#This Row],[Período]])&amp;YEAR(Indice_massa_salarial[[#This Row],[Período]])</f>
        <v>62014</v>
      </c>
      <c r="C105" s="20">
        <v>134.36680000000001</v>
      </c>
      <c r="D105" s="20">
        <v>117.2397</v>
      </c>
      <c r="E105" s="20">
        <v>135.8785</v>
      </c>
    </row>
    <row r="106" spans="1:5" x14ac:dyDescent="0.3">
      <c r="A106" s="58">
        <v>41821</v>
      </c>
      <c r="B106" s="197" t="str">
        <f>MONTH(Indice_massa_salarial[[#This Row],[Período]])&amp;YEAR(Indice_massa_salarial[[#This Row],[Período]])</f>
        <v>72014</v>
      </c>
      <c r="C106" s="20">
        <v>140.2046</v>
      </c>
      <c r="D106" s="20">
        <v>124.8548</v>
      </c>
      <c r="E106" s="20">
        <v>141.55940000000001</v>
      </c>
    </row>
    <row r="107" spans="1:5" x14ac:dyDescent="0.3">
      <c r="A107" s="58">
        <v>41852</v>
      </c>
      <c r="B107" s="197" t="str">
        <f>MONTH(Indice_massa_salarial[[#This Row],[Período]])&amp;YEAR(Indice_massa_salarial[[#This Row],[Período]])</f>
        <v>82014</v>
      </c>
      <c r="C107" s="20">
        <v>137.1001</v>
      </c>
      <c r="D107" s="20">
        <v>123.4263</v>
      </c>
      <c r="E107" s="20">
        <v>138.30699999999999</v>
      </c>
    </row>
    <row r="108" spans="1:5" x14ac:dyDescent="0.3">
      <c r="A108" s="58">
        <v>41883</v>
      </c>
      <c r="B108" s="197" t="str">
        <f>MONTH(Indice_massa_salarial[[#This Row],[Período]])&amp;YEAR(Indice_massa_salarial[[#This Row],[Período]])</f>
        <v>92014</v>
      </c>
      <c r="C108" s="20">
        <v>138.96960000000001</v>
      </c>
      <c r="D108" s="20">
        <v>123.08029999999999</v>
      </c>
      <c r="E108" s="20">
        <v>140.37200000000001</v>
      </c>
    </row>
    <row r="109" spans="1:5" x14ac:dyDescent="0.3">
      <c r="A109" s="58">
        <v>41913</v>
      </c>
      <c r="B109" s="197" t="str">
        <f>MONTH(Indice_massa_salarial[[#This Row],[Período]])&amp;YEAR(Indice_massa_salarial[[#This Row],[Período]])</f>
        <v>102014</v>
      </c>
      <c r="C109" s="20">
        <v>137.6601</v>
      </c>
      <c r="D109" s="20">
        <v>122.0261</v>
      </c>
      <c r="E109" s="20">
        <v>139.04</v>
      </c>
    </row>
    <row r="110" spans="1:5" x14ac:dyDescent="0.3">
      <c r="A110" s="58">
        <v>41944</v>
      </c>
      <c r="B110" s="197" t="str">
        <f>MONTH(Indice_massa_salarial[[#This Row],[Período]])&amp;YEAR(Indice_massa_salarial[[#This Row],[Período]])</f>
        <v>112014</v>
      </c>
      <c r="C110" s="20">
        <v>167.40299999999999</v>
      </c>
      <c r="D110" s="20">
        <v>145.99299999999999</v>
      </c>
      <c r="E110" s="20">
        <v>169.2927</v>
      </c>
    </row>
    <row r="111" spans="1:5" x14ac:dyDescent="0.3">
      <c r="A111" s="58">
        <v>41974</v>
      </c>
      <c r="B111" s="197" t="str">
        <f>MONTH(Indice_massa_salarial[[#This Row],[Período]])&amp;YEAR(Indice_massa_salarial[[#This Row],[Período]])</f>
        <v>122014</v>
      </c>
      <c r="C111" s="20">
        <v>189.1233</v>
      </c>
      <c r="D111" s="20">
        <v>148.59440000000001</v>
      </c>
      <c r="E111" s="20">
        <v>192.70060000000001</v>
      </c>
    </row>
    <row r="112" spans="1:5" x14ac:dyDescent="0.3">
      <c r="A112" s="58">
        <v>42005</v>
      </c>
      <c r="B112" s="197" t="str">
        <f>MONTH(Indice_massa_salarial[[#This Row],[Período]])&amp;YEAR(Indice_massa_salarial[[#This Row],[Período]])</f>
        <v>12015</v>
      </c>
      <c r="C112" s="20">
        <v>144.84370000000001</v>
      </c>
      <c r="D112" s="20">
        <v>130.3535</v>
      </c>
      <c r="E112" s="20">
        <v>146.12260000000001</v>
      </c>
    </row>
    <row r="113" spans="1:5" x14ac:dyDescent="0.3">
      <c r="A113" s="58">
        <v>42036</v>
      </c>
      <c r="B113" s="197" t="str">
        <f>MONTH(Indice_massa_salarial[[#This Row],[Período]])&amp;YEAR(Indice_massa_salarial[[#This Row],[Período]])</f>
        <v>22015</v>
      </c>
      <c r="C113" s="20">
        <v>154.69329999999999</v>
      </c>
      <c r="D113" s="20">
        <v>212.68629999999999</v>
      </c>
      <c r="E113" s="20">
        <v>149.5746</v>
      </c>
    </row>
    <row r="114" spans="1:5" x14ac:dyDescent="0.3">
      <c r="A114" s="58">
        <v>42064</v>
      </c>
      <c r="B114" s="197" t="str">
        <f>MONTH(Indice_massa_salarial[[#This Row],[Período]])&amp;YEAR(Indice_massa_salarial[[#This Row],[Período]])</f>
        <v>32015</v>
      </c>
      <c r="C114" s="20">
        <v>144.21700000000001</v>
      </c>
      <c r="D114" s="20">
        <v>126.0167</v>
      </c>
      <c r="E114" s="20">
        <v>145.8235</v>
      </c>
    </row>
    <row r="115" spans="1:5" x14ac:dyDescent="0.3">
      <c r="A115" s="58">
        <v>42095</v>
      </c>
      <c r="B115" s="197" t="str">
        <f>MONTH(Indice_massa_salarial[[#This Row],[Período]])&amp;YEAR(Indice_massa_salarial[[#This Row],[Período]])</f>
        <v>42015</v>
      </c>
      <c r="C115" s="20">
        <v>132.67429999999999</v>
      </c>
      <c r="D115" s="20">
        <v>118.3374</v>
      </c>
      <c r="E115" s="20">
        <v>133.93969999999999</v>
      </c>
    </row>
    <row r="116" spans="1:5" x14ac:dyDescent="0.3">
      <c r="A116" s="58">
        <v>42125</v>
      </c>
      <c r="B116" s="197" t="str">
        <f>MONTH(Indice_massa_salarial[[#This Row],[Período]])&amp;YEAR(Indice_massa_salarial[[#This Row],[Período]])</f>
        <v>52015</v>
      </c>
      <c r="C116" s="20">
        <v>135.87309999999999</v>
      </c>
      <c r="D116" s="20">
        <v>114.5669</v>
      </c>
      <c r="E116" s="20">
        <v>137.75370000000001</v>
      </c>
    </row>
    <row r="117" spans="1:5" x14ac:dyDescent="0.3">
      <c r="A117" s="58">
        <v>42156</v>
      </c>
      <c r="B117" s="197" t="str">
        <f>MONTH(Indice_massa_salarial[[#This Row],[Período]])&amp;YEAR(Indice_massa_salarial[[#This Row],[Período]])</f>
        <v>62015</v>
      </c>
      <c r="C117" s="20">
        <v>129.1609</v>
      </c>
      <c r="D117" s="20">
        <v>115.8612</v>
      </c>
      <c r="E117" s="20">
        <v>130.3348</v>
      </c>
    </row>
    <row r="118" spans="1:5" x14ac:dyDescent="0.3">
      <c r="A118" s="58">
        <v>42186</v>
      </c>
      <c r="B118" s="197" t="str">
        <f>MONTH(Indice_massa_salarial[[#This Row],[Período]])&amp;YEAR(Indice_massa_salarial[[#This Row],[Período]])</f>
        <v>72015</v>
      </c>
      <c r="C118" s="20">
        <v>131.52379999999999</v>
      </c>
      <c r="D118" s="20">
        <v>122.6251</v>
      </c>
      <c r="E118" s="20">
        <v>132.3092</v>
      </c>
    </row>
    <row r="119" spans="1:5" x14ac:dyDescent="0.3">
      <c r="A119" s="58">
        <v>42217</v>
      </c>
      <c r="B119" s="197" t="str">
        <f>MONTH(Indice_massa_salarial[[#This Row],[Período]])&amp;YEAR(Indice_massa_salarial[[#This Row],[Período]])</f>
        <v>82015</v>
      </c>
      <c r="C119" s="20">
        <v>125.22150000000001</v>
      </c>
      <c r="D119" s="20">
        <v>119.8633</v>
      </c>
      <c r="E119" s="20">
        <v>125.6944</v>
      </c>
    </row>
    <row r="120" spans="1:5" x14ac:dyDescent="0.3">
      <c r="A120" s="58">
        <v>42248</v>
      </c>
      <c r="B120" s="197" t="str">
        <f>MONTH(Indice_massa_salarial[[#This Row],[Período]])&amp;YEAR(Indice_massa_salarial[[#This Row],[Período]])</f>
        <v>92015</v>
      </c>
      <c r="C120" s="20">
        <v>120.7102</v>
      </c>
      <c r="D120" s="20">
        <v>113.4062</v>
      </c>
      <c r="E120" s="20">
        <v>121.3549</v>
      </c>
    </row>
    <row r="121" spans="1:5" x14ac:dyDescent="0.3">
      <c r="A121" s="58">
        <v>42278</v>
      </c>
      <c r="B121" s="197" t="str">
        <f>MONTH(Indice_massa_salarial[[#This Row],[Período]])&amp;YEAR(Indice_massa_salarial[[#This Row],[Período]])</f>
        <v>102015</v>
      </c>
      <c r="C121" s="20">
        <v>125.506</v>
      </c>
      <c r="D121" s="20">
        <v>111.3022</v>
      </c>
      <c r="E121" s="20">
        <v>126.75960000000001</v>
      </c>
    </row>
    <row r="122" spans="1:5" x14ac:dyDescent="0.3">
      <c r="A122" s="58">
        <v>42309</v>
      </c>
      <c r="B122" s="197" t="str">
        <f>MONTH(Indice_massa_salarial[[#This Row],[Período]])&amp;YEAR(Indice_massa_salarial[[#This Row],[Período]])</f>
        <v>112015</v>
      </c>
      <c r="C122" s="20">
        <v>147.90049999999999</v>
      </c>
      <c r="D122" s="20">
        <v>126.15689999999999</v>
      </c>
      <c r="E122" s="20">
        <v>149.81970000000001</v>
      </c>
    </row>
    <row r="123" spans="1:5" x14ac:dyDescent="0.3">
      <c r="A123" s="58">
        <v>42339</v>
      </c>
      <c r="B123" s="197" t="str">
        <f>MONTH(Indice_massa_salarial[[#This Row],[Período]])&amp;YEAR(Indice_massa_salarial[[#This Row],[Período]])</f>
        <v>122015</v>
      </c>
      <c r="C123" s="20">
        <v>166.0471</v>
      </c>
      <c r="D123" s="20">
        <v>120.2426</v>
      </c>
      <c r="E123" s="20">
        <v>170.13339999999999</v>
      </c>
    </row>
    <row r="124" spans="1:5" x14ac:dyDescent="0.3">
      <c r="A124" s="58">
        <v>42370</v>
      </c>
      <c r="B124" s="197" t="str">
        <f>MONTH(Indice_massa_salarial[[#This Row],[Período]])&amp;YEAR(Indice_massa_salarial[[#This Row],[Período]])</f>
        <v>12016</v>
      </c>
      <c r="C124" s="20">
        <v>122.48480000000001</v>
      </c>
      <c r="D124" s="20">
        <v>116.3762</v>
      </c>
      <c r="E124" s="20">
        <v>123.02979999999999</v>
      </c>
    </row>
    <row r="125" spans="1:5" x14ac:dyDescent="0.3">
      <c r="A125" s="58">
        <v>42401</v>
      </c>
      <c r="B125" s="197" t="str">
        <f>MONTH(Indice_massa_salarial[[#This Row],[Período]])&amp;YEAR(Indice_massa_salarial[[#This Row],[Período]])</f>
        <v>22016</v>
      </c>
      <c r="C125" s="20">
        <v>129.87860000000001</v>
      </c>
      <c r="D125" s="20">
        <v>170.14449999999999</v>
      </c>
      <c r="E125" s="20">
        <v>126.2865</v>
      </c>
    </row>
    <row r="126" spans="1:5" x14ac:dyDescent="0.3">
      <c r="A126" s="58">
        <v>42430</v>
      </c>
      <c r="B126" s="197" t="str">
        <f>MONTH(Indice_massa_salarial[[#This Row],[Período]])&amp;YEAR(Indice_massa_salarial[[#This Row],[Período]])</f>
        <v>32016</v>
      </c>
      <c r="C126" s="20">
        <v>127.149</v>
      </c>
      <c r="D126" s="20">
        <v>107.0617</v>
      </c>
      <c r="E126" s="20">
        <v>128.941</v>
      </c>
    </row>
    <row r="127" spans="1:5" x14ac:dyDescent="0.3">
      <c r="A127" s="58">
        <v>42461</v>
      </c>
      <c r="B127" s="197" t="str">
        <f>MONTH(Indice_massa_salarial[[#This Row],[Período]])&amp;YEAR(Indice_massa_salarial[[#This Row],[Período]])</f>
        <v>42016</v>
      </c>
      <c r="C127" s="20">
        <v>117.0633</v>
      </c>
      <c r="D127" s="20">
        <v>116.1039</v>
      </c>
      <c r="E127" s="20">
        <v>117.1489</v>
      </c>
    </row>
    <row r="128" spans="1:5" x14ac:dyDescent="0.3">
      <c r="A128" s="58">
        <v>42491</v>
      </c>
      <c r="B128" s="197" t="str">
        <f>MONTH(Indice_massa_salarial[[#This Row],[Período]])&amp;YEAR(Indice_massa_salarial[[#This Row],[Período]])</f>
        <v>52016</v>
      </c>
      <c r="C128" s="20">
        <v>117.5471</v>
      </c>
      <c r="D128" s="20">
        <v>108.4881</v>
      </c>
      <c r="E128" s="20">
        <v>118.3553</v>
      </c>
    </row>
    <row r="129" spans="1:5" x14ac:dyDescent="0.3">
      <c r="A129" s="58">
        <v>42522</v>
      </c>
      <c r="B129" s="197" t="str">
        <f>MONTH(Indice_massa_salarial[[#This Row],[Período]])&amp;YEAR(Indice_massa_salarial[[#This Row],[Período]])</f>
        <v>62016</v>
      </c>
      <c r="C129" s="20">
        <v>116.6516</v>
      </c>
      <c r="D129" s="20">
        <v>104.88720000000001</v>
      </c>
      <c r="E129" s="20">
        <v>117.7011</v>
      </c>
    </row>
    <row r="130" spans="1:5" x14ac:dyDescent="0.3">
      <c r="A130" s="58">
        <v>42552</v>
      </c>
      <c r="B130" s="197" t="str">
        <f>MONTH(Indice_massa_salarial[[#This Row],[Período]])&amp;YEAR(Indice_massa_salarial[[#This Row],[Período]])</f>
        <v>72016</v>
      </c>
      <c r="C130" s="20">
        <v>120.07980000000001</v>
      </c>
      <c r="D130" s="20">
        <v>120.45820000000001</v>
      </c>
      <c r="E130" s="20">
        <v>120.04600000000001</v>
      </c>
    </row>
    <row r="131" spans="1:5" x14ac:dyDescent="0.3">
      <c r="A131" s="58">
        <v>42583</v>
      </c>
      <c r="B131" s="197" t="str">
        <f>MONTH(Indice_massa_salarial[[#This Row],[Período]])&amp;YEAR(Indice_massa_salarial[[#This Row],[Período]])</f>
        <v>82016</v>
      </c>
      <c r="C131" s="20">
        <v>116.16759999999999</v>
      </c>
      <c r="D131" s="20">
        <v>106.0624</v>
      </c>
      <c r="E131" s="20">
        <v>117.06910000000001</v>
      </c>
    </row>
    <row r="132" spans="1:5" x14ac:dyDescent="0.3">
      <c r="A132" s="58">
        <v>42614</v>
      </c>
      <c r="B132" s="197" t="str">
        <f>MONTH(Indice_massa_salarial[[#This Row],[Período]])&amp;YEAR(Indice_massa_salarial[[#This Row],[Período]])</f>
        <v>92016</v>
      </c>
      <c r="C132" s="20">
        <v>114.6245</v>
      </c>
      <c r="D132" s="20">
        <v>100.73350000000001</v>
      </c>
      <c r="E132" s="20">
        <v>115.8638</v>
      </c>
    </row>
    <row r="133" spans="1:5" x14ac:dyDescent="0.3">
      <c r="A133" s="58">
        <v>42644</v>
      </c>
      <c r="B133" s="197" t="str">
        <f>MONTH(Indice_massa_salarial[[#This Row],[Período]])&amp;YEAR(Indice_massa_salarial[[#This Row],[Período]])</f>
        <v>102016</v>
      </c>
      <c r="C133" s="20">
        <v>115.8753</v>
      </c>
      <c r="D133" s="20">
        <v>99.480199999999996</v>
      </c>
      <c r="E133" s="20">
        <v>117.3379</v>
      </c>
    </row>
    <row r="134" spans="1:5" x14ac:dyDescent="0.3">
      <c r="A134" s="58">
        <v>42675</v>
      </c>
      <c r="B134" s="197" t="str">
        <f>MONTH(Indice_massa_salarial[[#This Row],[Período]])&amp;YEAR(Indice_massa_salarial[[#This Row],[Período]])</f>
        <v>112016</v>
      </c>
      <c r="C134" s="20">
        <v>134.8305</v>
      </c>
      <c r="D134" s="20">
        <v>117.5279</v>
      </c>
      <c r="E134" s="20">
        <v>136.374</v>
      </c>
    </row>
    <row r="135" spans="1:5" x14ac:dyDescent="0.3">
      <c r="A135" s="58">
        <v>42705</v>
      </c>
      <c r="B135" s="197" t="str">
        <f>MONTH(Indice_massa_salarial[[#This Row],[Período]])&amp;YEAR(Indice_massa_salarial[[#This Row],[Período]])</f>
        <v>122016</v>
      </c>
      <c r="C135" s="20">
        <v>166.11420000000001</v>
      </c>
      <c r="D135" s="20">
        <v>151.66540000000001</v>
      </c>
      <c r="E135" s="20">
        <v>167.4032</v>
      </c>
    </row>
    <row r="136" spans="1:5" x14ac:dyDescent="0.3">
      <c r="A136" s="58">
        <v>42736</v>
      </c>
      <c r="B136" s="197" t="str">
        <f>MONTH(Indice_massa_salarial[[#This Row],[Período]])&amp;YEAR(Indice_massa_salarial[[#This Row],[Período]])</f>
        <v>12017</v>
      </c>
      <c r="C136" s="20">
        <v>122.0949</v>
      </c>
      <c r="D136" s="20">
        <v>129.97290000000001</v>
      </c>
      <c r="E136" s="20">
        <v>121.3921</v>
      </c>
    </row>
    <row r="137" spans="1:5" x14ac:dyDescent="0.3">
      <c r="A137" s="58">
        <v>42767</v>
      </c>
      <c r="B137" s="197" t="str">
        <f>MONTH(Indice_massa_salarial[[#This Row],[Período]])&amp;YEAR(Indice_massa_salarial[[#This Row],[Período]])</f>
        <v>22017</v>
      </c>
      <c r="C137" s="20">
        <v>128.32380000000001</v>
      </c>
      <c r="D137" s="20">
        <v>183.4453</v>
      </c>
      <c r="E137" s="20">
        <v>123.4064</v>
      </c>
    </row>
    <row r="138" spans="1:5" x14ac:dyDescent="0.3">
      <c r="A138" s="58">
        <v>42795</v>
      </c>
      <c r="B138" s="197" t="str">
        <f>MONTH(Indice_massa_salarial[[#This Row],[Período]])&amp;YEAR(Indice_massa_salarial[[#This Row],[Período]])</f>
        <v>32017</v>
      </c>
      <c r="C138" s="20">
        <v>124.7076</v>
      </c>
      <c r="D138" s="20">
        <v>122.9786</v>
      </c>
      <c r="E138" s="20">
        <v>124.8618</v>
      </c>
    </row>
    <row r="139" spans="1:5" x14ac:dyDescent="0.3">
      <c r="A139" s="58">
        <v>42826</v>
      </c>
      <c r="B139" s="197" t="str">
        <f>MONTH(Indice_massa_salarial[[#This Row],[Período]])&amp;YEAR(Indice_massa_salarial[[#This Row],[Período]])</f>
        <v>42017</v>
      </c>
      <c r="C139" s="20">
        <v>121.4879</v>
      </c>
      <c r="D139" s="20">
        <v>114.8502</v>
      </c>
      <c r="E139" s="20">
        <v>122.0801</v>
      </c>
    </row>
    <row r="140" spans="1:5" x14ac:dyDescent="0.3">
      <c r="A140" s="58">
        <v>42856</v>
      </c>
      <c r="B140" s="197" t="str">
        <f>MONTH(Indice_massa_salarial[[#This Row],[Período]])&amp;YEAR(Indice_massa_salarial[[#This Row],[Período]])</f>
        <v>52017</v>
      </c>
      <c r="C140" s="20">
        <v>118.7771</v>
      </c>
      <c r="D140" s="20">
        <v>113.6121</v>
      </c>
      <c r="E140" s="20">
        <v>119.2379</v>
      </c>
    </row>
    <row r="141" spans="1:5" x14ac:dyDescent="0.3">
      <c r="A141" s="58">
        <v>42887</v>
      </c>
      <c r="B141" s="197" t="str">
        <f>MONTH(Indice_massa_salarial[[#This Row],[Período]])&amp;YEAR(Indice_massa_salarial[[#This Row],[Período]])</f>
        <v>62017</v>
      </c>
      <c r="C141" s="20">
        <v>116.724</v>
      </c>
      <c r="D141" s="20">
        <v>117.2838</v>
      </c>
      <c r="E141" s="20">
        <v>116.6741</v>
      </c>
    </row>
    <row r="142" spans="1:5" x14ac:dyDescent="0.3">
      <c r="A142" s="58">
        <v>42917</v>
      </c>
      <c r="B142" s="197" t="str">
        <f>MONTH(Indice_massa_salarial[[#This Row],[Período]])&amp;YEAR(Indice_massa_salarial[[#This Row],[Período]])</f>
        <v>72017</v>
      </c>
      <c r="C142" s="20">
        <v>118.3685</v>
      </c>
      <c r="D142" s="20">
        <v>101.9183</v>
      </c>
      <c r="E142" s="20">
        <v>119.836</v>
      </c>
    </row>
    <row r="143" spans="1:5" x14ac:dyDescent="0.3">
      <c r="A143" s="58">
        <v>42948</v>
      </c>
      <c r="B143" s="197" t="str">
        <f>MONTH(Indice_massa_salarial[[#This Row],[Período]])&amp;YEAR(Indice_massa_salarial[[#This Row],[Período]])</f>
        <v>82017</v>
      </c>
      <c r="C143" s="20">
        <v>118.2182</v>
      </c>
      <c r="D143" s="20">
        <v>108.1277</v>
      </c>
      <c r="E143" s="20">
        <v>119.11839999999999</v>
      </c>
    </row>
    <row r="144" spans="1:5" x14ac:dyDescent="0.3">
      <c r="A144" s="58">
        <v>42979</v>
      </c>
      <c r="B144" s="197" t="str">
        <f>MONTH(Indice_massa_salarial[[#This Row],[Período]])&amp;YEAR(Indice_massa_salarial[[#This Row],[Período]])</f>
        <v>92017</v>
      </c>
      <c r="C144" s="20">
        <v>115.55249999999999</v>
      </c>
      <c r="D144" s="20">
        <v>98.106300000000005</v>
      </c>
      <c r="E144" s="20">
        <v>117.1159</v>
      </c>
    </row>
    <row r="145" spans="1:5" x14ac:dyDescent="0.3">
      <c r="A145" s="58">
        <v>43009</v>
      </c>
      <c r="B145" s="197" t="str">
        <f>MONTH(Indice_massa_salarial[[#This Row],[Período]])&amp;YEAR(Indice_massa_salarial[[#This Row],[Período]])</f>
        <v>102017</v>
      </c>
      <c r="C145" s="20">
        <v>116.217</v>
      </c>
      <c r="D145" s="20">
        <v>104.2088</v>
      </c>
      <c r="E145" s="20">
        <v>117.2931</v>
      </c>
    </row>
    <row r="146" spans="1:5" x14ac:dyDescent="0.3">
      <c r="A146" s="58">
        <v>43040</v>
      </c>
      <c r="B146" s="197" t="str">
        <f>MONTH(Indice_massa_salarial[[#This Row],[Período]])&amp;YEAR(Indice_massa_salarial[[#This Row],[Período]])</f>
        <v>112017</v>
      </c>
      <c r="C146" s="20">
        <v>136.5223</v>
      </c>
      <c r="D146" s="20">
        <v>115.02549999999999</v>
      </c>
      <c r="E146" s="20">
        <v>138.4487</v>
      </c>
    </row>
    <row r="147" spans="1:5" x14ac:dyDescent="0.3">
      <c r="A147" s="61">
        <v>43070</v>
      </c>
      <c r="B147" s="198" t="str">
        <f>MONTH(Indice_massa_salarial[[#This Row],[Período]])&amp;YEAR(Indice_massa_salarial[[#This Row],[Período]])</f>
        <v>122017</v>
      </c>
      <c r="C147" s="21">
        <v>170.0907</v>
      </c>
      <c r="D147" s="21">
        <v>195.374</v>
      </c>
      <c r="E147" s="21">
        <v>167.82499999999999</v>
      </c>
    </row>
    <row r="148" spans="1:5" x14ac:dyDescent="0.3">
      <c r="A148" s="58">
        <v>43101</v>
      </c>
      <c r="B148" s="197" t="str">
        <f>MONTH(Indice_massa_salarial[[#This Row],[Período]])&amp;YEAR(Indice_massa_salarial[[#This Row],[Período]])</f>
        <v>12018</v>
      </c>
      <c r="C148" s="20">
        <v>125.3349</v>
      </c>
      <c r="D148" s="20">
        <v>111.5299</v>
      </c>
      <c r="E148" s="20">
        <v>126.572</v>
      </c>
    </row>
    <row r="149" spans="1:5" x14ac:dyDescent="0.3">
      <c r="A149" s="58">
        <v>43132</v>
      </c>
      <c r="B149" s="197" t="str">
        <f>MONTH(Indice_massa_salarial[[#This Row],[Período]])&amp;YEAR(Indice_massa_salarial[[#This Row],[Período]])</f>
        <v>22018</v>
      </c>
      <c r="C149" s="20">
        <v>127.6841</v>
      </c>
      <c r="D149" s="20">
        <v>207.11179999999999</v>
      </c>
      <c r="E149" s="20">
        <v>120.5663</v>
      </c>
    </row>
    <row r="150" spans="1:5" x14ac:dyDescent="0.3">
      <c r="A150" s="58">
        <v>43160</v>
      </c>
      <c r="B150" s="197" t="str">
        <f>MONTH(Indice_massa_salarial[[#This Row],[Período]])&amp;YEAR(Indice_massa_salarial[[#This Row],[Período]])</f>
        <v>32018</v>
      </c>
      <c r="C150" s="20">
        <v>122.8201</v>
      </c>
      <c r="D150" s="20">
        <v>112.35120000000001</v>
      </c>
      <c r="E150" s="20">
        <v>123.75830000000001</v>
      </c>
    </row>
    <row r="151" spans="1:5" x14ac:dyDescent="0.3">
      <c r="A151" s="58">
        <v>43191</v>
      </c>
      <c r="B151" s="199" t="str">
        <f>MONTH(Indice_massa_salarial[[#This Row],[Período]])&amp;YEAR(Indice_massa_salarial[[#This Row],[Período]])</f>
        <v>42018</v>
      </c>
      <c r="C151" s="20">
        <v>118.7653</v>
      </c>
      <c r="D151" s="20">
        <v>119.9987</v>
      </c>
      <c r="E151" s="20">
        <v>118.65479999999999</v>
      </c>
    </row>
    <row r="152" spans="1:5" x14ac:dyDescent="0.3">
      <c r="A152" s="58">
        <v>43221</v>
      </c>
      <c r="B152" s="199" t="str">
        <f>MONTH(Indice_massa_salarial[[#This Row],[Período]])&amp;YEAR(Indice_massa_salarial[[#This Row],[Período]])</f>
        <v>52018</v>
      </c>
      <c r="C152" s="20">
        <v>121.6253</v>
      </c>
      <c r="D152" s="20">
        <v>110.1378</v>
      </c>
      <c r="E152" s="20">
        <v>122.65470000000001</v>
      </c>
    </row>
    <row r="153" spans="1:5" x14ac:dyDescent="0.3">
      <c r="A153" s="58">
        <v>43252</v>
      </c>
      <c r="B153" s="184" t="str">
        <f>MONTH(Indice_massa_salarial[[#This Row],[Período]])&amp;YEAR(Indice_massa_salarial[[#This Row],[Período]])</f>
        <v>62018</v>
      </c>
      <c r="C153" s="59">
        <v>113.59869999999999</v>
      </c>
      <c r="D153" s="20">
        <v>106.54559999999999</v>
      </c>
      <c r="E153" s="20">
        <v>114.2307</v>
      </c>
    </row>
    <row r="154" spans="1:5" x14ac:dyDescent="0.3">
      <c r="A154" s="58">
        <v>43282</v>
      </c>
      <c r="B154" s="132" t="str">
        <f>MONTH(Indice_massa_salarial[[#This Row],[Período]])&amp;YEAR(Indice_massa_salarial[[#This Row],[Período]])</f>
        <v>72018</v>
      </c>
      <c r="C154" s="59">
        <v>118.24420000000001</v>
      </c>
      <c r="D154" s="20">
        <v>105.8357</v>
      </c>
      <c r="E154" s="20">
        <v>119.3561</v>
      </c>
    </row>
    <row r="155" spans="1:5" x14ac:dyDescent="0.3">
      <c r="A155" s="58">
        <v>43313</v>
      </c>
      <c r="B155" s="132" t="str">
        <f>MONTH(Indice_massa_salarial[[#This Row],[Período]])&amp;YEAR(Indice_massa_salarial[[#This Row],[Período]])</f>
        <v>82018</v>
      </c>
      <c r="C155" s="20">
        <v>114.974</v>
      </c>
      <c r="D155" s="20">
        <v>111.0552</v>
      </c>
      <c r="E155" s="20">
        <v>115.3252</v>
      </c>
    </row>
    <row r="156" spans="1:5" x14ac:dyDescent="0.3">
      <c r="A156" s="58">
        <v>43344</v>
      </c>
      <c r="B156" s="132" t="str">
        <f>MONTH(Indice_massa_salarial[[#This Row],[Período]])&amp;YEAR(Indice_massa_salarial[[#This Row],[Período]])</f>
        <v>92018</v>
      </c>
      <c r="C156" s="20">
        <v>110.4376</v>
      </c>
      <c r="D156" s="20">
        <v>106.9996</v>
      </c>
      <c r="E156" s="20">
        <v>110.7457</v>
      </c>
    </row>
    <row r="157" spans="1:5" x14ac:dyDescent="0.3">
      <c r="A157" s="58">
        <v>43374</v>
      </c>
      <c r="B157" s="132" t="str">
        <f>MONTH(Indice_massa_salarial[[#This Row],[Período]])&amp;YEAR(Indice_massa_salarial[[#This Row],[Período]])</f>
        <v>102018</v>
      </c>
      <c r="C157" s="20">
        <v>115.245</v>
      </c>
      <c r="D157" s="20">
        <v>113.3451</v>
      </c>
      <c r="E157" s="20">
        <v>115.4152</v>
      </c>
    </row>
    <row r="158" spans="1:5" x14ac:dyDescent="0.3">
      <c r="A158" s="58">
        <v>43405</v>
      </c>
      <c r="B158" s="132" t="str">
        <f>MONTH(Indice_massa_salarial[[#This Row],[Período]])&amp;YEAR(Indice_massa_salarial[[#This Row],[Período]])</f>
        <v>112018</v>
      </c>
      <c r="C158" s="20">
        <v>132.40389999999999</v>
      </c>
      <c r="D158" s="20">
        <v>118.7521</v>
      </c>
      <c r="E158" s="20">
        <v>133.62729999999999</v>
      </c>
    </row>
    <row r="159" spans="1:5" x14ac:dyDescent="0.3">
      <c r="A159" s="58">
        <v>43435</v>
      </c>
      <c r="B159" s="132" t="str">
        <f>MONTH(Indice_massa_salarial[[#This Row],[Período]])&amp;YEAR(Indice_massa_salarial[[#This Row],[Período]])</f>
        <v>122018</v>
      </c>
      <c r="C159" s="20">
        <v>176.33439999999999</v>
      </c>
      <c r="D159" s="20">
        <v>205.8603</v>
      </c>
      <c r="E159" s="20">
        <v>173.6884</v>
      </c>
    </row>
    <row r="160" spans="1:5" x14ac:dyDescent="0.3">
      <c r="A160" s="58">
        <v>43466</v>
      </c>
      <c r="B160" s="132" t="str">
        <f>MONTH(Indice_massa_salarial[[#This Row],[Período]])&amp;YEAR(Indice_massa_salarial[[#This Row],[Período]])</f>
        <v>12019</v>
      </c>
      <c r="C160" s="20">
        <v>124.6033</v>
      </c>
      <c r="D160" s="20">
        <v>118.1189</v>
      </c>
      <c r="E160" s="20">
        <v>125.1844</v>
      </c>
    </row>
    <row r="161" spans="1:5" x14ac:dyDescent="0.3">
      <c r="A161" s="58">
        <v>43497</v>
      </c>
      <c r="B161" s="132" t="str">
        <f>MONTH(Indice_massa_salarial[[#This Row],[Período]])&amp;YEAR(Indice_massa_salarial[[#This Row],[Período]])</f>
        <v>22019</v>
      </c>
      <c r="C161" s="20">
        <v>122.59</v>
      </c>
      <c r="D161" s="20">
        <v>176.11</v>
      </c>
      <c r="E161" s="20">
        <v>117.8</v>
      </c>
    </row>
    <row r="162" spans="1:5" x14ac:dyDescent="0.3">
      <c r="A162" s="58">
        <v>43525</v>
      </c>
      <c r="B162" s="132" t="str">
        <f>MONTH(Indice_massa_salarial[[#This Row],[Período]])&amp;YEAR(Indice_massa_salarial[[#This Row],[Período]])</f>
        <v>32019</v>
      </c>
      <c r="C162" s="20">
        <v>120.25</v>
      </c>
      <c r="D162" s="20">
        <v>111.87</v>
      </c>
      <c r="E162" s="20">
        <v>121</v>
      </c>
    </row>
    <row r="163" spans="1:5" x14ac:dyDescent="0.3">
      <c r="A163" s="58">
        <v>43556</v>
      </c>
      <c r="B163" s="132" t="str">
        <f>MONTH(Indice_massa_salarial[[#This Row],[Período]])&amp;YEAR(Indice_massa_salarial[[#This Row],[Período]])</f>
        <v>42019</v>
      </c>
      <c r="C163" s="20">
        <v>115.08</v>
      </c>
      <c r="D163" s="20">
        <v>110.56</v>
      </c>
      <c r="E163" s="20">
        <v>115.48</v>
      </c>
    </row>
    <row r="164" spans="1:5" x14ac:dyDescent="0.3">
      <c r="A164" s="58">
        <v>43586</v>
      </c>
      <c r="B164" s="132" t="str">
        <f>MONTH(Indice_massa_salarial[[#This Row],[Período]])&amp;YEAR(Indice_massa_salarial[[#This Row],[Período]])</f>
        <v>52019</v>
      </c>
      <c r="C164" s="20">
        <v>122.24</v>
      </c>
      <c r="D164" s="20">
        <v>117.07</v>
      </c>
      <c r="E164" s="20">
        <v>122.71</v>
      </c>
    </row>
    <row r="165" spans="1:5" x14ac:dyDescent="0.3">
      <c r="A165" s="58">
        <v>43617</v>
      </c>
      <c r="B165" s="132" t="str">
        <f>MONTH(Indice_massa_salarial[[#This Row],[Período]])&amp;YEAR(Indice_massa_salarial[[#This Row],[Período]])</f>
        <v>62019</v>
      </c>
      <c r="C165" s="20">
        <v>117.76</v>
      </c>
      <c r="D165" s="20">
        <v>115.37</v>
      </c>
      <c r="E165" s="20">
        <v>117.97</v>
      </c>
    </row>
    <row r="166" spans="1:5" x14ac:dyDescent="0.3">
      <c r="A166" s="58">
        <v>43647</v>
      </c>
      <c r="B166" s="132" t="str">
        <f>MONTH(Indice_massa_salarial[[#This Row],[Período]])&amp;YEAR(Indice_massa_salarial[[#This Row],[Período]])</f>
        <v>72019</v>
      </c>
      <c r="C166" s="20">
        <v>119.53</v>
      </c>
      <c r="D166" s="20">
        <v>117.11</v>
      </c>
      <c r="E166" s="20">
        <v>119.75</v>
      </c>
    </row>
    <row r="167" spans="1:5" x14ac:dyDescent="0.3">
      <c r="A167" s="58">
        <v>43678</v>
      </c>
      <c r="B167" s="132" t="str">
        <f>MONTH(Indice_massa_salarial[[#This Row],[Período]])&amp;YEAR(Indice_massa_salarial[[#This Row],[Período]])</f>
        <v>82019</v>
      </c>
      <c r="C167" s="20">
        <v>117.29</v>
      </c>
      <c r="D167" s="20">
        <v>117.46</v>
      </c>
      <c r="E167" s="20">
        <v>117.28</v>
      </c>
    </row>
    <row r="168" spans="1:5" x14ac:dyDescent="0.3">
      <c r="A168" s="58">
        <v>43709</v>
      </c>
      <c r="B168" s="132" t="str">
        <f>MONTH(Indice_massa_salarial[[#This Row],[Período]])&amp;YEAR(Indice_massa_salarial[[#This Row],[Período]])</f>
        <v>92019</v>
      </c>
      <c r="C168" s="20">
        <v>116.57</v>
      </c>
      <c r="D168" s="20">
        <v>119.69</v>
      </c>
      <c r="E168" s="20">
        <v>116.29</v>
      </c>
    </row>
    <row r="169" spans="1:5" x14ac:dyDescent="0.3">
      <c r="A169" s="58">
        <v>43739</v>
      </c>
      <c r="B169" s="132" t="str">
        <f>MONTH(Indice_massa_salarial[[#This Row],[Período]])&amp;YEAR(Indice_massa_salarial[[#This Row],[Período]])</f>
        <v>102019</v>
      </c>
      <c r="C169" s="20">
        <v>119.01</v>
      </c>
      <c r="D169" s="20">
        <v>120.32</v>
      </c>
      <c r="E169" s="20">
        <v>118.89</v>
      </c>
    </row>
    <row r="170" spans="1:5" x14ac:dyDescent="0.3">
      <c r="A170" s="58">
        <v>43770</v>
      </c>
      <c r="B170" s="132" t="str">
        <f>MONTH(Indice_massa_salarial[[#This Row],[Período]])&amp;YEAR(Indice_massa_salarial[[#This Row],[Período]])</f>
        <v>112019</v>
      </c>
      <c r="C170" s="20">
        <v>140.19999999999999</v>
      </c>
      <c r="D170" s="20">
        <v>129.26</v>
      </c>
      <c r="E170" s="20">
        <v>141.18</v>
      </c>
    </row>
    <row r="171" spans="1:5" x14ac:dyDescent="0.3">
      <c r="A171" s="58">
        <v>43800</v>
      </c>
      <c r="B171" s="132" t="str">
        <f>MONTH(Indice_massa_salarial[[#This Row],[Período]])&amp;YEAR(Indice_massa_salarial[[#This Row],[Período]])</f>
        <v>122019</v>
      </c>
      <c r="C171" s="20">
        <v>180.03</v>
      </c>
      <c r="D171" s="20">
        <v>210.51</v>
      </c>
      <c r="E171" s="20">
        <v>177.3</v>
      </c>
    </row>
    <row r="172" spans="1:5" x14ac:dyDescent="0.3">
      <c r="A172" s="58">
        <v>43831</v>
      </c>
      <c r="B172" s="132" t="str">
        <f>MONTH(Indice_massa_salarial[[#This Row],[Período]])&amp;YEAR(Indice_massa_salarial[[#This Row],[Período]])</f>
        <v>12020</v>
      </c>
      <c r="C172" s="20">
        <v>128.5</v>
      </c>
      <c r="D172" s="20">
        <v>121.92</v>
      </c>
      <c r="E172" s="20">
        <v>129.09</v>
      </c>
    </row>
    <row r="173" spans="1:5" x14ac:dyDescent="0.3">
      <c r="A173" s="58">
        <v>43862</v>
      </c>
      <c r="B173" s="132" t="str">
        <f>MONTH(Indice_massa_salarial[[#This Row],[Período]])&amp;YEAR(Indice_massa_salarial[[#This Row],[Período]])</f>
        <v>22020</v>
      </c>
      <c r="C173" s="20">
        <v>125.26</v>
      </c>
      <c r="D173" s="20">
        <v>180.98</v>
      </c>
      <c r="E173" s="20">
        <v>120.26</v>
      </c>
    </row>
    <row r="174" spans="1:5" x14ac:dyDescent="0.3">
      <c r="A174" s="58">
        <v>43891</v>
      </c>
      <c r="B174" s="132" t="str">
        <f>MONTH(Indice_massa_salarial[[#This Row],[Período]])&amp;YEAR(Indice_massa_salarial[[#This Row],[Período]])</f>
        <v>32020</v>
      </c>
      <c r="C174" s="20">
        <v>126.12</v>
      </c>
      <c r="D174" s="20">
        <v>135.27000000000001</v>
      </c>
      <c r="E174" s="20">
        <v>125.31</v>
      </c>
    </row>
    <row r="175" spans="1:5" x14ac:dyDescent="0.3">
      <c r="A175" s="58">
        <v>43922</v>
      </c>
      <c r="B175" s="132" t="str">
        <f>MONTH(Indice_massa_salarial[[#This Row],[Período]])&amp;YEAR(Indice_massa_salarial[[#This Row],[Período]])</f>
        <v>42020</v>
      </c>
      <c r="C175" s="20">
        <v>120.29</v>
      </c>
      <c r="D175" s="20">
        <v>118.48</v>
      </c>
      <c r="E175" s="20">
        <v>120.45</v>
      </c>
    </row>
    <row r="176" spans="1:5" x14ac:dyDescent="0.3">
      <c r="A176" s="58">
        <v>43952</v>
      </c>
      <c r="B176" s="132" t="str">
        <f>MONTH(Indice_massa_salarial[[#This Row],[Período]])&amp;YEAR(Indice_massa_salarial[[#This Row],[Período]])</f>
        <v>52020</v>
      </c>
      <c r="C176" s="20">
        <v>105.08</v>
      </c>
      <c r="D176" s="20">
        <v>119.69</v>
      </c>
      <c r="E176" s="20">
        <v>103.77</v>
      </c>
    </row>
    <row r="177" spans="1:5" x14ac:dyDescent="0.3">
      <c r="A177" s="58">
        <v>43983</v>
      </c>
      <c r="B177" s="132" t="str">
        <f>MONTH(Indice_massa_salarial[[#This Row],[Período]])&amp;YEAR(Indice_massa_salarial[[#This Row],[Período]])</f>
        <v>62020</v>
      </c>
      <c r="C177" s="20">
        <v>109.42</v>
      </c>
      <c r="D177" s="20">
        <v>127.77</v>
      </c>
      <c r="E177" s="20">
        <v>107.77</v>
      </c>
    </row>
    <row r="178" spans="1:5" x14ac:dyDescent="0.3">
      <c r="A178" s="58">
        <v>44013</v>
      </c>
      <c r="B178" s="132" t="str">
        <f>MONTH(Indice_massa_salarial[[#This Row],[Período]])&amp;YEAR(Indice_massa_salarial[[#This Row],[Período]])</f>
        <v>72020</v>
      </c>
      <c r="C178" s="20">
        <v>112.49</v>
      </c>
      <c r="D178" s="20">
        <v>128.18</v>
      </c>
      <c r="E178" s="20">
        <v>111.08</v>
      </c>
    </row>
    <row r="179" spans="1:5" x14ac:dyDescent="0.3">
      <c r="A179" s="58">
        <v>44044</v>
      </c>
      <c r="B179" s="132" t="str">
        <f>MONTH(Indice_massa_salarial[[#This Row],[Período]])&amp;YEAR(Indice_massa_salarial[[#This Row],[Período]])</f>
        <v>82020</v>
      </c>
      <c r="C179" s="20">
        <v>114.99</v>
      </c>
      <c r="D179" s="20">
        <v>130.77000000000001</v>
      </c>
      <c r="E179" s="20">
        <v>113.58</v>
      </c>
    </row>
    <row r="180" spans="1:5" x14ac:dyDescent="0.3">
      <c r="A180" s="58">
        <v>44075</v>
      </c>
      <c r="B180" s="132" t="str">
        <f>MONTH(Indice_massa_salarial[[#This Row],[Período]])&amp;YEAR(Indice_massa_salarial[[#This Row],[Período]])</f>
        <v>92020</v>
      </c>
      <c r="C180" s="20">
        <v>115.45</v>
      </c>
      <c r="D180" s="20">
        <v>126.32</v>
      </c>
      <c r="E180" s="20">
        <v>114.47</v>
      </c>
    </row>
    <row r="181" spans="1:5" x14ac:dyDescent="0.3">
      <c r="A181" s="58">
        <v>44105</v>
      </c>
      <c r="B181" s="132" t="str">
        <f>MONTH(Indice_massa_salarial[[#This Row],[Período]])&amp;YEAR(Indice_massa_salarial[[#This Row],[Período]])</f>
        <v>102020</v>
      </c>
      <c r="C181" s="20">
        <v>113.07</v>
      </c>
      <c r="D181" s="20">
        <v>126.53</v>
      </c>
      <c r="E181" s="20">
        <v>111.86</v>
      </c>
    </row>
    <row r="182" spans="1:5" x14ac:dyDescent="0.3">
      <c r="A182" s="58">
        <v>44136</v>
      </c>
      <c r="B182" s="132" t="str">
        <f>MONTH(Indice_massa_salarial[[#This Row],[Período]])&amp;YEAR(Indice_massa_salarial[[#This Row],[Período]])</f>
        <v>112020</v>
      </c>
      <c r="C182" s="20">
        <v>133.41999999999999</v>
      </c>
      <c r="D182" s="20">
        <v>145.03</v>
      </c>
      <c r="E182" s="20">
        <v>132.38</v>
      </c>
    </row>
    <row r="183" spans="1:5" x14ac:dyDescent="0.3">
      <c r="A183" s="58">
        <v>44166</v>
      </c>
      <c r="B183" s="132" t="str">
        <f>MONTH(Indice_massa_salarial[[#This Row],[Período]])&amp;YEAR(Indice_massa_salarial[[#This Row],[Período]])</f>
        <v>122020</v>
      </c>
      <c r="C183" s="20">
        <v>168.72</v>
      </c>
      <c r="D183" s="20">
        <v>228.09</v>
      </c>
      <c r="E183" s="20">
        <v>163.4</v>
      </c>
    </row>
    <row r="184" spans="1:5" x14ac:dyDescent="0.3">
      <c r="A184" s="58">
        <v>44197</v>
      </c>
      <c r="B184" s="132" t="str">
        <f>MONTH(Indice_massa_salarial[[#This Row],[Período]])&amp;YEAR(Indice_massa_salarial[[#This Row],[Período]])</f>
        <v>12021</v>
      </c>
      <c r="C184" s="20">
        <v>120.75</v>
      </c>
      <c r="D184" s="20">
        <v>149.96</v>
      </c>
      <c r="E184" s="20">
        <v>118.13</v>
      </c>
    </row>
    <row r="185" spans="1:5" x14ac:dyDescent="0.3">
      <c r="A185" s="58">
        <v>44228</v>
      </c>
      <c r="B185" s="132" t="str">
        <f>MONTH(Indice_massa_salarial[[#This Row],[Período]])&amp;YEAR(Indice_massa_salarial[[#This Row],[Período]])</f>
        <v>22021</v>
      </c>
      <c r="C185" s="20">
        <v>123.12</v>
      </c>
      <c r="D185" s="20">
        <v>211.66</v>
      </c>
      <c r="E185" s="20">
        <v>115.18</v>
      </c>
    </row>
    <row r="186" spans="1:5" x14ac:dyDescent="0.3">
      <c r="A186" s="58">
        <v>44256</v>
      </c>
      <c r="B186" s="132" t="str">
        <f>MONTH(Indice_massa_salarial[[#This Row],[Período]])&amp;YEAR(Indice_massa_salarial[[#This Row],[Período]])</f>
        <v>32021</v>
      </c>
      <c r="C186" s="20">
        <v>119</v>
      </c>
      <c r="D186" s="20">
        <v>164.8</v>
      </c>
      <c r="E186" s="20">
        <v>114.9</v>
      </c>
    </row>
    <row r="187" spans="1:5" x14ac:dyDescent="0.3">
      <c r="A187" s="58">
        <v>44287</v>
      </c>
      <c r="B187" s="132" t="str">
        <f>MONTH(Indice_massa_salarial[[#This Row],[Período]])&amp;YEAR(Indice_massa_salarial[[#This Row],[Período]])</f>
        <v>42021</v>
      </c>
      <c r="C187" s="20">
        <v>122.03</v>
      </c>
      <c r="D187" s="20">
        <v>132.91999999999999</v>
      </c>
      <c r="E187" s="20">
        <v>121.06</v>
      </c>
    </row>
    <row r="188" spans="1:5" x14ac:dyDescent="0.3">
      <c r="A188" s="58">
        <v>44317</v>
      </c>
      <c r="B188" s="132" t="str">
        <f>MONTH(Indice_massa_salarial[[#This Row],[Período]])&amp;YEAR(Indice_massa_salarial[[#This Row],[Período]])</f>
        <v>52021</v>
      </c>
      <c r="C188" s="20">
        <v>114.68</v>
      </c>
      <c r="D188" s="20">
        <v>136.83000000000001</v>
      </c>
      <c r="E188" s="20">
        <v>112.7</v>
      </c>
    </row>
    <row r="189" spans="1:5" x14ac:dyDescent="0.3">
      <c r="A189" s="58">
        <v>44348</v>
      </c>
      <c r="B189" s="132" t="str">
        <f>MONTH(Indice_massa_salarial[[#This Row],[Período]])&amp;YEAR(Indice_massa_salarial[[#This Row],[Período]])</f>
        <v>62021</v>
      </c>
      <c r="C189" s="20">
        <v>114.36</v>
      </c>
      <c r="D189" s="20">
        <v>138.94999999999999</v>
      </c>
      <c r="E189" s="20">
        <v>112.12</v>
      </c>
    </row>
    <row r="190" spans="1:5" x14ac:dyDescent="0.3">
      <c r="A190" s="58">
        <v>44378</v>
      </c>
      <c r="B190" s="132" t="str">
        <f>MONTH(Indice_massa_salarial[[#This Row],[Período]])&amp;YEAR(Indice_massa_salarial[[#This Row],[Período]])</f>
        <v>72021</v>
      </c>
      <c r="C190" s="20">
        <v>112.61</v>
      </c>
      <c r="D190" s="20">
        <v>137.97</v>
      </c>
      <c r="E190" s="20">
        <v>110.3</v>
      </c>
    </row>
    <row r="191" spans="1:5" x14ac:dyDescent="0.3">
      <c r="A191" s="58">
        <v>44409</v>
      </c>
      <c r="B191" s="132" t="str">
        <f>MONTH(Indice_massa_salarial[[#This Row],[Período]])&amp;YEAR(Indice_massa_salarial[[#This Row],[Período]])</f>
        <v>82021</v>
      </c>
      <c r="C191" s="20">
        <v>110.23</v>
      </c>
      <c r="D191" s="20">
        <v>134.30000000000001</v>
      </c>
      <c r="E191" s="20">
        <v>108.03</v>
      </c>
    </row>
    <row r="192" spans="1:5" x14ac:dyDescent="0.3">
      <c r="A192" s="58">
        <v>44440</v>
      </c>
      <c r="B192" s="132" t="str">
        <f>MONTH(Indice_massa_salarial[[#This Row],[Período]])&amp;YEAR(Indice_massa_salarial[[#This Row],[Período]])</f>
        <v>92021</v>
      </c>
      <c r="C192" s="20">
        <v>110.14</v>
      </c>
      <c r="D192" s="20">
        <v>141.52000000000001</v>
      </c>
      <c r="E192" s="20">
        <v>107.27</v>
      </c>
    </row>
    <row r="193" spans="1:5" x14ac:dyDescent="0.3">
      <c r="A193" s="58">
        <v>44470</v>
      </c>
      <c r="B193" s="132" t="str">
        <f>MONTH(Indice_massa_salarial[[#This Row],[Período]])&amp;YEAR(Indice_massa_salarial[[#This Row],[Período]])</f>
        <v>102021</v>
      </c>
      <c r="C193" s="20">
        <v>115.25</v>
      </c>
      <c r="D193" s="20">
        <v>148.41999999999999</v>
      </c>
      <c r="E193" s="20">
        <v>112.22</v>
      </c>
    </row>
    <row r="194" spans="1:5" x14ac:dyDescent="0.3">
      <c r="A194" s="58">
        <v>44501</v>
      </c>
      <c r="B194" s="132" t="str">
        <f>MONTH(Indice_massa_salarial[[#This Row],[Período]])&amp;YEAR(Indice_massa_salarial[[#This Row],[Período]])</f>
        <v>112021</v>
      </c>
      <c r="C194" s="20">
        <v>128.52000000000001</v>
      </c>
      <c r="D194" s="20">
        <v>153.21</v>
      </c>
      <c r="E194" s="20">
        <v>126.26</v>
      </c>
    </row>
    <row r="195" spans="1:5" x14ac:dyDescent="0.3">
      <c r="A195" s="58">
        <v>44531</v>
      </c>
      <c r="B195" s="132" t="str">
        <f>MONTH(Indice_massa_salarial[[#This Row],[Período]])&amp;YEAR(Indice_massa_salarial[[#This Row],[Período]])</f>
        <v>122021</v>
      </c>
      <c r="C195" s="20">
        <v>165.46</v>
      </c>
      <c r="D195" s="20">
        <v>249.53</v>
      </c>
      <c r="E195" s="20">
        <v>157.78</v>
      </c>
    </row>
    <row r="196" spans="1:5" x14ac:dyDescent="0.3">
      <c r="A196" s="58">
        <v>44562</v>
      </c>
      <c r="B196" s="132" t="str">
        <f>MONTH(Indice_massa_salarial[[#This Row],[Período]])&amp;YEAR(Indice_massa_salarial[[#This Row],[Período]])</f>
        <v>12022</v>
      </c>
      <c r="C196" s="20">
        <v>118.05</v>
      </c>
      <c r="D196" s="20">
        <v>147.97</v>
      </c>
      <c r="E196" s="20">
        <v>115.32</v>
      </c>
    </row>
    <row r="197" spans="1:5" x14ac:dyDescent="0.3">
      <c r="A197" s="58">
        <v>44593</v>
      </c>
      <c r="B197" s="132" t="str">
        <f>MONTH(Indice_massa_salarial[[#This Row],[Período]])&amp;YEAR(Indice_massa_salarial[[#This Row],[Período]])</f>
        <v>22022</v>
      </c>
      <c r="C197" s="20">
        <v>127.35</v>
      </c>
      <c r="D197" s="20">
        <v>190.84</v>
      </c>
      <c r="E197" s="20">
        <v>121.55</v>
      </c>
    </row>
    <row r="198" spans="1:5" x14ac:dyDescent="0.3">
      <c r="A198" s="58">
        <v>44621</v>
      </c>
      <c r="B198" s="132" t="str">
        <f>MONTH(Indice_massa_salarial[[#This Row],[Período]])&amp;YEAR(Indice_massa_salarial[[#This Row],[Período]])</f>
        <v>32022</v>
      </c>
      <c r="C198" s="20">
        <v>126.22</v>
      </c>
      <c r="D198" s="20">
        <v>164.66</v>
      </c>
      <c r="E198" s="20">
        <v>122.71</v>
      </c>
    </row>
    <row r="199" spans="1:5" x14ac:dyDescent="0.3">
      <c r="A199" s="58">
        <v>44652</v>
      </c>
      <c r="B199" s="132" t="str">
        <f>MONTH(Indice_massa_salarial[[#This Row],[Período]])&amp;YEAR(Indice_massa_salarial[[#This Row],[Período]])</f>
        <v>42022</v>
      </c>
      <c r="C199" s="20">
        <v>113.47</v>
      </c>
      <c r="D199" s="20">
        <v>140.49</v>
      </c>
      <c r="E199" s="20">
        <v>111</v>
      </c>
    </row>
    <row r="200" spans="1:5" x14ac:dyDescent="0.3">
      <c r="A200" s="58">
        <v>44682</v>
      </c>
      <c r="B200" s="132" t="str">
        <f>MONTH(Indice_massa_salarial[[#This Row],[Período]])&amp;YEAR(Indice_massa_salarial[[#This Row],[Período]])</f>
        <v>52022</v>
      </c>
      <c r="C200" s="20">
        <v>113.18</v>
      </c>
      <c r="D200" s="20">
        <v>137.22999999999999</v>
      </c>
      <c r="E200" s="20">
        <v>110.98</v>
      </c>
    </row>
    <row r="201" spans="1:5" x14ac:dyDescent="0.3">
      <c r="A201" s="58">
        <v>44713</v>
      </c>
      <c r="B201" s="132" t="str">
        <f>MONTH(Indice_massa_salarial[[#This Row],[Período]])&amp;YEAR(Indice_massa_salarial[[#This Row],[Período]])</f>
        <v>62022</v>
      </c>
      <c r="C201" s="20">
        <v>113.81</v>
      </c>
      <c r="D201" s="20">
        <v>140.19</v>
      </c>
      <c r="E201" s="20">
        <v>111.4</v>
      </c>
    </row>
    <row r="202" spans="1:5" x14ac:dyDescent="0.3">
      <c r="A202" s="58">
        <v>44743</v>
      </c>
      <c r="B202" s="132" t="str">
        <f>MONTH(Indice_massa_salarial[[#This Row],[Período]])&amp;YEAR(Indice_massa_salarial[[#This Row],[Período]])</f>
        <v>72022</v>
      </c>
      <c r="C202" s="20">
        <v>120.4</v>
      </c>
      <c r="D202" s="20">
        <v>143.03</v>
      </c>
      <c r="E202" s="20">
        <v>118.33</v>
      </c>
    </row>
    <row r="203" spans="1:5" x14ac:dyDescent="0.3">
      <c r="A203" s="58">
        <v>44774</v>
      </c>
      <c r="B203" s="132" t="str">
        <f>MONTH(Indice_massa_salarial[[#This Row],[Período]])&amp;YEAR(Indice_massa_salarial[[#This Row],[Período]])</f>
        <v>82022</v>
      </c>
      <c r="C203" s="20">
        <v>116.94</v>
      </c>
      <c r="D203" s="20">
        <v>136.16</v>
      </c>
      <c r="E203" s="20">
        <v>115.19</v>
      </c>
    </row>
    <row r="204" spans="1:5" x14ac:dyDescent="0.3">
      <c r="A204" s="58">
        <v>44805</v>
      </c>
      <c r="B204" s="132" t="str">
        <f>MONTH(Indice_massa_salarial[[#This Row],[Período]])&amp;YEAR(Indice_massa_salarial[[#This Row],[Período]])</f>
        <v>92022</v>
      </c>
      <c r="C204" s="20">
        <v>119.38</v>
      </c>
      <c r="D204" s="20">
        <v>141.11000000000001</v>
      </c>
      <c r="E204" s="20">
        <v>117.39</v>
      </c>
    </row>
    <row r="205" spans="1:5" x14ac:dyDescent="0.3">
      <c r="A205" s="58">
        <v>44835</v>
      </c>
      <c r="B205" s="132" t="str">
        <f>MONTH(Indice_massa_salarial[[#This Row],[Período]])&amp;YEAR(Indice_massa_salarial[[#This Row],[Período]])</f>
        <v>102022</v>
      </c>
      <c r="C205" s="20">
        <v>119.79</v>
      </c>
      <c r="D205" s="20">
        <v>140.38999999999999</v>
      </c>
      <c r="E205" s="20">
        <v>117.91</v>
      </c>
    </row>
    <row r="206" spans="1:5" x14ac:dyDescent="0.3">
      <c r="A206" s="58">
        <v>44866</v>
      </c>
      <c r="B206" s="132" t="str">
        <f>MONTH(Indice_massa_salarial[[#This Row],[Período]])&amp;YEAR(Indice_massa_salarial[[#This Row],[Período]])</f>
        <v>112022</v>
      </c>
      <c r="C206" s="20">
        <v>138.79</v>
      </c>
      <c r="D206" s="20">
        <v>154.12</v>
      </c>
      <c r="E206" s="20">
        <v>137.38999999999999</v>
      </c>
    </row>
    <row r="207" spans="1:5" x14ac:dyDescent="0.3">
      <c r="A207" s="58">
        <v>44896</v>
      </c>
      <c r="B207" s="132" t="str">
        <f>MONTH(Indice_massa_salarial[[#This Row],[Período]])&amp;YEAR(Indice_massa_salarial[[#This Row],[Período]])</f>
        <v>122022</v>
      </c>
      <c r="C207" s="20">
        <v>181.24</v>
      </c>
      <c r="D207" s="20">
        <v>263.67</v>
      </c>
      <c r="E207" s="20">
        <v>173.71</v>
      </c>
    </row>
    <row r="208" spans="1:5" x14ac:dyDescent="0.3">
      <c r="A208" s="58">
        <v>44927</v>
      </c>
      <c r="B208" s="132" t="str">
        <f>MONTH(Indice_massa_salarial[[#This Row],[Período]])&amp;YEAR(Indice_massa_salarial[[#This Row],[Período]])</f>
        <v>12023</v>
      </c>
      <c r="C208" s="20">
        <v>131.51</v>
      </c>
      <c r="D208" s="20">
        <v>153.71</v>
      </c>
      <c r="E208" s="20">
        <v>129.47999999999999</v>
      </c>
    </row>
    <row r="209" spans="1:5" x14ac:dyDescent="0.3">
      <c r="A209" s="58">
        <v>44958</v>
      </c>
      <c r="B209" s="132" t="str">
        <f>MONTH(Indice_massa_salarial[[#This Row],[Período]])&amp;YEAR(Indice_massa_salarial[[#This Row],[Período]])</f>
        <v>22023</v>
      </c>
      <c r="C209" s="20">
        <v>126.58</v>
      </c>
      <c r="D209" s="20">
        <v>166.72</v>
      </c>
      <c r="E209" s="20">
        <v>122.92</v>
      </c>
    </row>
    <row r="210" spans="1:5" x14ac:dyDescent="0.3">
      <c r="A210" s="58">
        <v>44986</v>
      </c>
      <c r="B210" s="132" t="str">
        <f>MONTH(Indice_massa_salarial[[#This Row],[Período]])&amp;YEAR(Indice_massa_salarial[[#This Row],[Período]])</f>
        <v>32023</v>
      </c>
      <c r="C210" s="20">
        <v>132.47</v>
      </c>
      <c r="D210" s="20">
        <v>217.24</v>
      </c>
      <c r="E210" s="20">
        <v>124.73</v>
      </c>
    </row>
    <row r="211" spans="1:5" x14ac:dyDescent="0.3">
      <c r="A211" s="58">
        <v>45017</v>
      </c>
      <c r="B211" s="132" t="str">
        <f>MONTH(Indice_massa_salarial[[#This Row],[Período]])&amp;YEAR(Indice_massa_salarial[[#This Row],[Período]])</f>
        <v>42023</v>
      </c>
      <c r="C211" s="20">
        <v>132.97999999999999</v>
      </c>
      <c r="D211" s="20">
        <v>141.80000000000001</v>
      </c>
      <c r="E211" s="20">
        <v>132.18</v>
      </c>
    </row>
    <row r="212" spans="1:5" x14ac:dyDescent="0.3">
      <c r="A212" s="58">
        <v>45047</v>
      </c>
      <c r="B212" s="132" t="str">
        <f>MONTH(Indice_massa_salarial[[#This Row],[Período]])&amp;YEAR(Indice_massa_salarial[[#This Row],[Período]])</f>
        <v>52023</v>
      </c>
      <c r="C212" s="20">
        <v>128.58000000000001</v>
      </c>
      <c r="D212" s="20">
        <v>142.32</v>
      </c>
      <c r="E212" s="20">
        <v>127.32</v>
      </c>
    </row>
    <row r="213" spans="1:5" x14ac:dyDescent="0.3">
      <c r="A213" s="58">
        <v>45078</v>
      </c>
      <c r="B213" s="132" t="str">
        <f>MONTH(Indice_massa_salarial[[#This Row],[Período]])&amp;YEAR(Indice_massa_salarial[[#This Row],[Período]])</f>
        <v>62023</v>
      </c>
      <c r="C213" s="20">
        <v>133.13</v>
      </c>
      <c r="D213" s="20">
        <v>149.88999999999999</v>
      </c>
      <c r="E213" s="20">
        <v>131.6</v>
      </c>
    </row>
    <row r="214" spans="1:5" x14ac:dyDescent="0.3">
      <c r="A214" s="58">
        <v>45108</v>
      </c>
      <c r="B214" s="132" t="str">
        <f>MONTH(Indice_massa_salarial[[#This Row],[Período]])&amp;YEAR(Indice_massa_salarial[[#This Row],[Período]])</f>
        <v>72023</v>
      </c>
      <c r="C214" s="20">
        <v>133.76</v>
      </c>
      <c r="D214" s="20">
        <v>149.80000000000001</v>
      </c>
      <c r="E214" s="20">
        <v>132.29</v>
      </c>
    </row>
    <row r="215" spans="1:5" x14ac:dyDescent="0.3">
      <c r="A215" s="58">
        <v>45139</v>
      </c>
      <c r="B215" s="132" t="str">
        <f>MONTH(Indice_massa_salarial[[#This Row],[Período]])&amp;YEAR(Indice_massa_salarial[[#This Row],[Período]])</f>
        <v>82023</v>
      </c>
      <c r="C215" s="20">
        <v>133.1</v>
      </c>
      <c r="D215" s="20">
        <v>150.15</v>
      </c>
      <c r="E215" s="20">
        <v>131.55000000000001</v>
      </c>
    </row>
    <row r="216" spans="1:5" x14ac:dyDescent="0.3">
      <c r="A216" s="58">
        <v>45170</v>
      </c>
      <c r="B216" s="132" t="str">
        <f>MONTH(Indice_massa_salarial[[#This Row],[Período]])&amp;YEAR(Indice_massa_salarial[[#This Row],[Período]])</f>
        <v>92023</v>
      </c>
      <c r="C216" s="20">
        <v>130.66</v>
      </c>
      <c r="D216" s="20">
        <v>148.38999999999999</v>
      </c>
      <c r="E216" s="20">
        <v>129.04</v>
      </c>
    </row>
    <row r="217" spans="1:5" x14ac:dyDescent="0.3">
      <c r="A217" s="58">
        <v>45200</v>
      </c>
      <c r="B217" s="132" t="str">
        <f>MONTH(Indice_massa_salarial[[#This Row],[Período]])&amp;YEAR(Indice_massa_salarial[[#This Row],[Período]])</f>
        <v>102023</v>
      </c>
      <c r="C217" s="20">
        <v>129.05000000000001</v>
      </c>
      <c r="D217" s="20">
        <v>140.47999999999999</v>
      </c>
      <c r="E217" s="20">
        <v>128.01</v>
      </c>
    </row>
    <row r="218" spans="1:5" x14ac:dyDescent="0.3">
      <c r="A218" s="58">
        <v>45231</v>
      </c>
      <c r="B218" s="132" t="str">
        <f>MONTH(Indice_massa_salarial[[#This Row],[Período]])&amp;YEAR(Indice_massa_salarial[[#This Row],[Período]])</f>
        <v>112023</v>
      </c>
      <c r="C218" s="20">
        <v>148.65</v>
      </c>
      <c r="D218" s="20">
        <v>151.43</v>
      </c>
      <c r="E218" s="20">
        <v>148.4</v>
      </c>
    </row>
    <row r="219" spans="1:5" x14ac:dyDescent="0.3">
      <c r="A219" s="58">
        <v>45261</v>
      </c>
      <c r="B219" s="132" t="str">
        <f>MONTH(Indice_massa_salarial[[#This Row],[Período]])&amp;YEAR(Indice_massa_salarial[[#This Row],[Período]])</f>
        <v>122023</v>
      </c>
      <c r="C219" s="20">
        <v>195.72</v>
      </c>
      <c r="D219" s="20">
        <v>258.13</v>
      </c>
      <c r="E219" s="20">
        <v>190.02</v>
      </c>
    </row>
    <row r="220" spans="1:5" x14ac:dyDescent="0.3">
      <c r="A220" s="58">
        <v>45292</v>
      </c>
      <c r="B220" s="132" t="str">
        <f>MONTH(Indice_massa_salarial[[#This Row],[Período]])&amp;YEAR(Indice_massa_salarial[[#This Row],[Período]])</f>
        <v>12024</v>
      </c>
      <c r="C220" s="20">
        <v>142.1</v>
      </c>
      <c r="D220" s="20">
        <v>146.62</v>
      </c>
      <c r="E220" s="20">
        <v>141.68</v>
      </c>
    </row>
    <row r="221" spans="1:5" x14ac:dyDescent="0.3">
      <c r="A221" s="58">
        <v>45323</v>
      </c>
      <c r="B221" s="132" t="str">
        <f>MONTH(Indice_massa_salarial[[#This Row],[Período]])&amp;YEAR(Indice_massa_salarial[[#This Row],[Período]])</f>
        <v>22024</v>
      </c>
      <c r="C221" s="20">
        <v>141.6</v>
      </c>
      <c r="D221" s="20">
        <v>211.3</v>
      </c>
      <c r="E221" s="20">
        <v>135.22999999999999</v>
      </c>
    </row>
    <row r="222" spans="1:5" x14ac:dyDescent="0.3">
      <c r="A222" s="58">
        <v>45352</v>
      </c>
      <c r="B222" s="132" t="str">
        <f>MONTH(Indice_massa_salarial[[#This Row],[Período]])&amp;YEAR(Indice_massa_salarial[[#This Row],[Período]])</f>
        <v>32024</v>
      </c>
      <c r="C222" s="20">
        <v>137.97</v>
      </c>
      <c r="D222" s="20">
        <v>154.94999999999999</v>
      </c>
      <c r="E222" s="20">
        <v>136.41999999999999</v>
      </c>
    </row>
    <row r="223" spans="1:5" x14ac:dyDescent="0.3">
      <c r="A223" s="58">
        <v>45383</v>
      </c>
      <c r="B223" s="132" t="str">
        <f>MONTH(Indice_massa_salarial[[#This Row],[Período]])&amp;YEAR(Indice_massa_salarial[[#This Row],[Período]])</f>
        <v>42024</v>
      </c>
      <c r="C223" s="20">
        <v>134.65</v>
      </c>
      <c r="D223" s="20">
        <v>145.13999999999999</v>
      </c>
      <c r="E223" s="20">
        <v>133.69</v>
      </c>
    </row>
    <row r="224" spans="1:5" x14ac:dyDescent="0.3">
      <c r="A224" s="58">
        <v>45413</v>
      </c>
      <c r="B224" s="132" t="str">
        <f>MONTH(Indice_massa_salarial[[#This Row],[Período]])&amp;YEAR(Indice_massa_salarial[[#This Row],[Período]])</f>
        <v>52024</v>
      </c>
      <c r="C224" s="20">
        <v>132.81</v>
      </c>
      <c r="D224" s="20">
        <v>143.06</v>
      </c>
      <c r="E224" s="20">
        <v>131.87</v>
      </c>
    </row>
    <row r="225" spans="1:5" x14ac:dyDescent="0.3">
      <c r="A225" s="58">
        <v>45444</v>
      </c>
      <c r="B225" s="132" t="str">
        <f>MONTH(Indice_massa_salarial[[#This Row],[Período]])&amp;YEAR(Indice_massa_salarial[[#This Row],[Período]])</f>
        <v>62024</v>
      </c>
      <c r="C225" s="20">
        <v>134.19</v>
      </c>
      <c r="D225" s="20">
        <v>144.62</v>
      </c>
      <c r="E225" s="20">
        <v>133.24</v>
      </c>
    </row>
    <row r="226" spans="1:5" x14ac:dyDescent="0.3">
      <c r="A226" s="58">
        <v>45474</v>
      </c>
      <c r="B226" s="132" t="str">
        <f>MONTH(Indice_massa_salarial[[#This Row],[Período]])&amp;YEAR(Indice_massa_salarial[[#This Row],[Período]])</f>
        <v>72024</v>
      </c>
      <c r="C226" s="20">
        <v>138.06</v>
      </c>
      <c r="D226" s="20">
        <v>151.44999999999999</v>
      </c>
      <c r="E226" s="20">
        <v>136.84</v>
      </c>
    </row>
    <row r="227" spans="1:5" x14ac:dyDescent="0.3">
      <c r="A227" s="58">
        <v>45505</v>
      </c>
      <c r="B227" s="132" t="str">
        <f>MONTH(Indice_massa_salarial[[#This Row],[Período]])&amp;YEAR(Indice_massa_salarial[[#This Row],[Período]])</f>
        <v>82024</v>
      </c>
      <c r="C227" s="20">
        <v>132.91</v>
      </c>
      <c r="D227" s="20">
        <v>143.16999999999999</v>
      </c>
      <c r="E227" s="20">
        <v>131.97</v>
      </c>
    </row>
    <row r="228" spans="1:5" x14ac:dyDescent="0.3">
      <c r="A228" s="58">
        <v>45536</v>
      </c>
      <c r="B228" s="132" t="str">
        <f>MONTH(Indice_massa_salarial[[#This Row],[Período]])&amp;YEAR(Indice_massa_salarial[[#This Row],[Período]])</f>
        <v>92024</v>
      </c>
      <c r="C228" s="20">
        <v>132.06</v>
      </c>
      <c r="D228" s="20">
        <v>143.85</v>
      </c>
      <c r="E228" s="20">
        <v>130.99</v>
      </c>
    </row>
    <row r="229" spans="1:5" x14ac:dyDescent="0.3">
      <c r="A229" s="58">
        <v>45566</v>
      </c>
      <c r="B229" s="132" t="str">
        <f>MONTH(Indice_massa_salarial[[#This Row],[Período]])&amp;YEAR(Indice_massa_salarial[[#This Row],[Período]])</f>
        <v>102024</v>
      </c>
      <c r="C229" s="20">
        <v>132.72999999999999</v>
      </c>
      <c r="D229" s="20">
        <v>142.80000000000001</v>
      </c>
      <c r="E229" s="20">
        <v>131.81</v>
      </c>
    </row>
    <row r="230" spans="1:5" x14ac:dyDescent="0.3">
      <c r="A230" s="58">
        <v>45597</v>
      </c>
      <c r="B230" s="132" t="str">
        <f>MONTH(Indice_massa_salarial[[#This Row],[Período]])&amp;YEAR(Indice_massa_salarial[[#This Row],[Período]])</f>
        <v>112024</v>
      </c>
      <c r="C230" s="20">
        <v>147.01</v>
      </c>
      <c r="D230" s="20">
        <v>154.31</v>
      </c>
      <c r="E230" s="20">
        <v>146.34</v>
      </c>
    </row>
    <row r="231" spans="1:5" x14ac:dyDescent="0.3">
      <c r="A231" s="58">
        <v>45627</v>
      </c>
      <c r="B231" s="132" t="str">
        <f>MONTH(Indice_massa_salarial[[#This Row],[Período]])&amp;YEAR(Indice_massa_salarial[[#This Row],[Período]])</f>
        <v>122024</v>
      </c>
      <c r="C231" s="20">
        <v>193.83</v>
      </c>
      <c r="D231" s="20">
        <v>160.46</v>
      </c>
      <c r="E231" s="20">
        <v>196.88</v>
      </c>
    </row>
    <row r="232" spans="1:5" x14ac:dyDescent="0.3">
      <c r="A232" s="58">
        <v>45658</v>
      </c>
      <c r="B232" s="132" t="str">
        <f>MONTH(Indice_massa_salarial[[#This Row],[Período]])&amp;YEAR(Indice_massa_salarial[[#This Row],[Período]])</f>
        <v>12025</v>
      </c>
      <c r="C232" s="20">
        <v>139.71</v>
      </c>
      <c r="D232" s="20">
        <v>148.53</v>
      </c>
      <c r="E232" s="20">
        <v>138.9</v>
      </c>
    </row>
    <row r="233" spans="1:5" x14ac:dyDescent="0.3">
      <c r="A233" s="58">
        <v>45689</v>
      </c>
      <c r="B233" s="132" t="str">
        <f>MONTH(Indice_massa_salarial[[#This Row],[Período]])&amp;YEAR(Indice_massa_salarial[[#This Row],[Período]])</f>
        <v>22025</v>
      </c>
      <c r="C233" s="20">
        <v>147.47999999999999</v>
      </c>
      <c r="D233" s="20">
        <v>261.27</v>
      </c>
      <c r="E233" s="20">
        <v>137.09</v>
      </c>
    </row>
    <row r="234" spans="1:5" x14ac:dyDescent="0.3">
      <c r="A234" s="58">
        <v>45717</v>
      </c>
      <c r="B234" s="132" t="str">
        <f>MONTH(Indice_massa_salarial[[#This Row],[Período]])&amp;YEAR(Indice_massa_salarial[[#This Row],[Período]])</f>
        <v>32025</v>
      </c>
      <c r="C234" s="20">
        <v>131.72</v>
      </c>
      <c r="D234" s="20">
        <v>129.49</v>
      </c>
      <c r="E234" s="20">
        <v>131.91999999999999</v>
      </c>
    </row>
    <row r="235" spans="1:5" x14ac:dyDescent="0.3">
      <c r="A235" s="58">
        <v>45748</v>
      </c>
      <c r="B235" s="132" t="str">
        <f>MONTH(Indice_massa_salarial[[#This Row],[Período]])&amp;YEAR(Indice_massa_salarial[[#This Row],[Período]])</f>
        <v>42025</v>
      </c>
      <c r="C235" s="20">
        <v>135.32</v>
      </c>
      <c r="D235" s="20">
        <v>143.58000000000001</v>
      </c>
      <c r="E235" s="20">
        <v>134.56</v>
      </c>
    </row>
    <row r="236" spans="1:5" x14ac:dyDescent="0.3">
      <c r="A236" s="58">
        <v>45778</v>
      </c>
      <c r="B236" s="132" t="str">
        <f>MONTH(Indice_massa_salarial[[#This Row],[Período]])&amp;YEAR(Indice_massa_salarial[[#This Row],[Período]])</f>
        <v>52025</v>
      </c>
      <c r="C236" s="20">
        <v>130.19999999999999</v>
      </c>
      <c r="D236" s="20">
        <v>137.71</v>
      </c>
      <c r="E236" s="20">
        <v>129.52000000000001</v>
      </c>
    </row>
    <row r="237" spans="1:5" x14ac:dyDescent="0.3">
      <c r="A237" s="58">
        <v>45809</v>
      </c>
      <c r="B237" s="132" t="str">
        <f>MONTH(Indice_massa_salarial[[#This Row],[Período]])&amp;YEAR(Indice_massa_salarial[[#This Row],[Período]])</f>
        <v>62025</v>
      </c>
      <c r="C237" s="20">
        <v>129.4</v>
      </c>
      <c r="D237" s="20">
        <v>139.74</v>
      </c>
      <c r="E237" s="20">
        <v>128.46</v>
      </c>
    </row>
    <row r="238" spans="1:5" x14ac:dyDescent="0.3">
      <c r="A238" s="58">
        <v>45839</v>
      </c>
      <c r="B238" s="132" t="str">
        <f>MONTH(Indice_massa_salarial[[#This Row],[Período]])&amp;YEAR(Indice_massa_salarial[[#This Row],[Período]])</f>
        <v>72025</v>
      </c>
      <c r="C238" s="20">
        <v>135.61000000000001</v>
      </c>
      <c r="D238" s="20">
        <v>151.15</v>
      </c>
      <c r="E238" s="20">
        <v>134.19</v>
      </c>
    </row>
    <row r="239" spans="1:5" x14ac:dyDescent="0.3">
      <c r="A239" s="58">
        <v>45870</v>
      </c>
      <c r="B239" s="132" t="str">
        <f>MONTH(Indice_massa_salarial[[#This Row],[Período]])&amp;YEAR(Indice_massa_salarial[[#This Row],[Período]])</f>
        <v>82025</v>
      </c>
      <c r="C239" s="20">
        <v>127.89</v>
      </c>
      <c r="D239" s="20">
        <v>144.31</v>
      </c>
      <c r="E239" s="20">
        <v>126.4</v>
      </c>
    </row>
    <row r="240" spans="1:5" x14ac:dyDescent="0.3">
      <c r="A240" s="58">
        <v>45901</v>
      </c>
      <c r="B240" s="132" t="str">
        <f>MONTH(Indice_massa_salarial[[#This Row],[Período]])&amp;YEAR(Indice_massa_salarial[[#This Row],[Período]])</f>
        <v>92025</v>
      </c>
      <c r="C240" s="20">
        <v>129.18</v>
      </c>
      <c r="D240" s="20">
        <v>142.83000000000001</v>
      </c>
      <c r="E240" s="20">
        <v>127.94</v>
      </c>
    </row>
    <row r="241" spans="1:5" x14ac:dyDescent="0.3">
      <c r="A241" s="58">
        <v>45931</v>
      </c>
      <c r="B241" s="132" t="str">
        <f>MONTH(Indice_massa_salarial[[#This Row],[Período]])&amp;YEAR(Indice_massa_salarial[[#This Row],[Período]])</f>
        <v>102025</v>
      </c>
      <c r="C241" s="20">
        <v>130.02000000000001</v>
      </c>
      <c r="D241" s="20">
        <v>145.02000000000001</v>
      </c>
      <c r="E241" s="20">
        <v>128.65</v>
      </c>
    </row>
    <row r="242" spans="1:5" x14ac:dyDescent="0.3">
      <c r="A242" s="58">
        <v>45962</v>
      </c>
      <c r="B242" s="184" t="str">
        <f>MONTH(Indice_massa_salarial[[#This Row],[Período]])&amp;YEAR(Indice_massa_salarial[[#This Row],[Período]])</f>
        <v>112025</v>
      </c>
      <c r="C242" s="20">
        <v>149.06</v>
      </c>
      <c r="D242" s="20">
        <v>162.38</v>
      </c>
      <c r="E242" s="20">
        <v>147.85</v>
      </c>
    </row>
    <row r="243" spans="1:5" x14ac:dyDescent="0.3">
      <c r="A243" s="58">
        <v>45992</v>
      </c>
      <c r="B243" s="132" t="str">
        <f>MONTH(Indice_massa_salarial[[#This Row],[Período]])&amp;YEAR(Indice_massa_salarial[[#This Row],[Período]])</f>
        <v>122025</v>
      </c>
      <c r="C243" s="20">
        <v>195.07</v>
      </c>
      <c r="D243" s="20">
        <v>174.85</v>
      </c>
      <c r="E243" s="20">
        <v>196.94</v>
      </c>
    </row>
    <row r="244" spans="1:5" x14ac:dyDescent="0.3">
      <c r="A244" s="58">
        <v>46023</v>
      </c>
      <c r="B244" s="132" t="str">
        <f>MONTH(Indice_massa_salarial[[#This Row],[Período]])&amp;YEAR(Indice_massa_salarial[[#This Row],[Período]])</f>
        <v>12026</v>
      </c>
      <c r="C244" s="20">
        <v>147.97999999999999</v>
      </c>
      <c r="D244" s="20">
        <v>149.55000000000001</v>
      </c>
      <c r="E244" s="20">
        <v>147.84</v>
      </c>
    </row>
    <row r="245" spans="1:5" x14ac:dyDescent="0.3">
      <c r="A245" s="58">
        <v>46054</v>
      </c>
      <c r="B245" s="132" t="str">
        <f>MONTH(Indice_massa_salarial[[#This Row],[Período]])&amp;YEAR(Indice_massa_salarial[[#This Row],[Período]])</f>
        <v>22026</v>
      </c>
      <c r="C245" s="20">
        <v>154.57</v>
      </c>
      <c r="D245" s="20">
        <v>258.47000000000003</v>
      </c>
      <c r="E245" s="20">
        <v>144.97</v>
      </c>
    </row>
  </sheetData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ilha9"/>
  <dimension ref="A1:E245"/>
  <sheetViews>
    <sheetView showGridLines="0" workbookViewId="0">
      <pane xSplit="1" ySplit="3" topLeftCell="B228" activePane="bottomRight" state="frozen"/>
      <selection pane="topRight" activeCell="B1" sqref="B1"/>
      <selection pane="bottomLeft" activeCell="A4" sqref="A4"/>
      <selection pane="bottomRight" activeCell="G252" sqref="G252"/>
    </sheetView>
  </sheetViews>
  <sheetFormatPr defaultColWidth="14.44140625" defaultRowHeight="13.8" x14ac:dyDescent="0.3"/>
  <cols>
    <col min="1" max="2" width="14.5546875" style="15" customWidth="1"/>
    <col min="3" max="3" width="16.109375" style="15" customWidth="1"/>
    <col min="4" max="4" width="20.88671875" style="15" customWidth="1"/>
    <col min="5" max="5" width="28.109375" style="15" customWidth="1"/>
    <col min="6" max="16384" width="14.44140625" style="15"/>
  </cols>
  <sheetData>
    <row r="1" spans="1:5" x14ac:dyDescent="0.3">
      <c r="C1" s="60" t="s">
        <v>46</v>
      </c>
    </row>
    <row r="2" spans="1:5" x14ac:dyDescent="0.3">
      <c r="C2" s="60" t="s">
        <v>50</v>
      </c>
    </row>
    <row r="3" spans="1:5" s="16" customFormat="1" x14ac:dyDescent="0.3">
      <c r="A3" s="182" t="s">
        <v>30</v>
      </c>
      <c r="B3" s="182" t="s">
        <v>4</v>
      </c>
      <c r="C3" s="182" t="s">
        <v>21</v>
      </c>
      <c r="D3" s="182" t="s">
        <v>22</v>
      </c>
      <c r="E3" s="182" t="s">
        <v>23</v>
      </c>
    </row>
    <row r="4" spans="1:5" x14ac:dyDescent="0.3">
      <c r="A4" s="57">
        <v>38718</v>
      </c>
      <c r="B4" s="200" t="str">
        <f>MONTH(Indice_RMR[[#This Row],[Período]])&amp;YEAR(Indice_RMR[[#This Row],[Período]])</f>
        <v>12006</v>
      </c>
      <c r="C4" s="18">
        <v>98.680800000000005</v>
      </c>
      <c r="D4" s="18">
        <v>88.223200000000006</v>
      </c>
      <c r="E4" s="18">
        <v>99.745699999999999</v>
      </c>
    </row>
    <row r="5" spans="1:5" x14ac:dyDescent="0.3">
      <c r="A5" s="58">
        <v>38749</v>
      </c>
      <c r="B5" s="197" t="str">
        <f>MONTH(Indice_RMR[[#This Row],[Período]])&amp;YEAR(Indice_RMR[[#This Row],[Período]])</f>
        <v>22006</v>
      </c>
      <c r="C5" s="20">
        <v>105.6759</v>
      </c>
      <c r="D5" s="20">
        <v>198.80019999999999</v>
      </c>
      <c r="E5" s="20">
        <v>97.800799999999995</v>
      </c>
    </row>
    <row r="6" spans="1:5" x14ac:dyDescent="0.3">
      <c r="A6" s="58">
        <v>38777</v>
      </c>
      <c r="B6" s="197" t="str">
        <f>MONTH(Indice_RMR[[#This Row],[Período]])&amp;YEAR(Indice_RMR[[#This Row],[Período]])</f>
        <v>32006</v>
      </c>
      <c r="C6" s="20">
        <v>96.523799999999994</v>
      </c>
      <c r="D6" s="20">
        <v>85.747799999999998</v>
      </c>
      <c r="E6" s="20">
        <v>97.482200000000006</v>
      </c>
    </row>
    <row r="7" spans="1:5" x14ac:dyDescent="0.3">
      <c r="A7" s="58">
        <v>38808</v>
      </c>
      <c r="B7" s="197" t="str">
        <f>MONTH(Indice_RMR[[#This Row],[Período]])&amp;YEAR(Indice_RMR[[#This Row],[Período]])</f>
        <v>42006</v>
      </c>
      <c r="C7" s="20">
        <v>93.304500000000004</v>
      </c>
      <c r="D7" s="20">
        <v>79.140900000000002</v>
      </c>
      <c r="E7" s="20">
        <v>94.569000000000003</v>
      </c>
    </row>
    <row r="8" spans="1:5" x14ac:dyDescent="0.3">
      <c r="A8" s="58">
        <v>38838</v>
      </c>
      <c r="B8" s="197" t="str">
        <f>MONTH(Indice_RMR[[#This Row],[Período]])&amp;YEAR(Indice_RMR[[#This Row],[Período]])</f>
        <v>52006</v>
      </c>
      <c r="C8" s="20">
        <v>91.234700000000004</v>
      </c>
      <c r="D8" s="20">
        <v>83.837199999999996</v>
      </c>
      <c r="E8" s="20">
        <v>91.9178</v>
      </c>
    </row>
    <row r="9" spans="1:5" x14ac:dyDescent="0.3">
      <c r="A9" s="58">
        <v>38869</v>
      </c>
      <c r="B9" s="197" t="str">
        <f>MONTH(Indice_RMR[[#This Row],[Período]])&amp;YEAR(Indice_RMR[[#This Row],[Período]])</f>
        <v>62006</v>
      </c>
      <c r="C9" s="20">
        <v>94.398700000000005</v>
      </c>
      <c r="D9" s="20">
        <v>79.940799999999996</v>
      </c>
      <c r="E9" s="20">
        <v>95.676100000000005</v>
      </c>
    </row>
    <row r="10" spans="1:5" x14ac:dyDescent="0.3">
      <c r="A10" s="58">
        <v>38899</v>
      </c>
      <c r="B10" s="197" t="str">
        <f>MONTH(Indice_RMR[[#This Row],[Período]])&amp;YEAR(Indice_RMR[[#This Row],[Período]])</f>
        <v>72006</v>
      </c>
      <c r="C10" s="20">
        <v>96.406199999999998</v>
      </c>
      <c r="D10" s="20">
        <v>87.093199999999996</v>
      </c>
      <c r="E10" s="20">
        <v>97.213099999999997</v>
      </c>
    </row>
    <row r="11" spans="1:5" x14ac:dyDescent="0.3">
      <c r="A11" s="58">
        <v>38930</v>
      </c>
      <c r="B11" s="197" t="str">
        <f>MONTH(Indice_RMR[[#This Row],[Período]])&amp;YEAR(Indice_RMR[[#This Row],[Período]])</f>
        <v>82006</v>
      </c>
      <c r="C11" s="20">
        <v>94.259600000000006</v>
      </c>
      <c r="D11" s="20">
        <v>101.3725</v>
      </c>
      <c r="E11" s="20">
        <v>93.599100000000007</v>
      </c>
    </row>
    <row r="12" spans="1:5" x14ac:dyDescent="0.3">
      <c r="A12" s="58">
        <v>38961</v>
      </c>
      <c r="B12" s="197" t="str">
        <f>MONTH(Indice_RMR[[#This Row],[Período]])&amp;YEAR(Indice_RMR[[#This Row],[Período]])</f>
        <v>92006</v>
      </c>
      <c r="C12" s="20">
        <v>92.383200000000002</v>
      </c>
      <c r="D12" s="20">
        <v>111.3847</v>
      </c>
      <c r="E12" s="20">
        <v>90.649799999999999</v>
      </c>
    </row>
    <row r="13" spans="1:5" x14ac:dyDescent="0.3">
      <c r="A13" s="58">
        <v>38991</v>
      </c>
      <c r="B13" s="197" t="str">
        <f>MONTH(Indice_RMR[[#This Row],[Período]])&amp;YEAR(Indice_RMR[[#This Row],[Período]])</f>
        <v>102006</v>
      </c>
      <c r="C13" s="20">
        <v>92.5351</v>
      </c>
      <c r="D13" s="20">
        <v>82.535200000000003</v>
      </c>
      <c r="E13" s="20">
        <v>93.384299999999996</v>
      </c>
    </row>
    <row r="14" spans="1:5" x14ac:dyDescent="0.3">
      <c r="A14" s="58">
        <v>39022</v>
      </c>
      <c r="B14" s="197" t="str">
        <f>MONTH(Indice_RMR[[#This Row],[Período]])&amp;YEAR(Indice_RMR[[#This Row],[Período]])</f>
        <v>112006</v>
      </c>
      <c r="C14" s="20">
        <v>105.42610000000001</v>
      </c>
      <c r="D14" s="20">
        <v>87.084500000000006</v>
      </c>
      <c r="E14" s="20">
        <v>107.0039</v>
      </c>
    </row>
    <row r="15" spans="1:5" x14ac:dyDescent="0.3">
      <c r="A15" s="58">
        <v>39052</v>
      </c>
      <c r="B15" s="197" t="str">
        <f>MONTH(Indice_RMR[[#This Row],[Período]])&amp;YEAR(Indice_RMR[[#This Row],[Período]])</f>
        <v>122006</v>
      </c>
      <c r="C15" s="20">
        <v>138.5222</v>
      </c>
      <c r="D15" s="20">
        <v>118.4491</v>
      </c>
      <c r="E15" s="20">
        <v>140.1763</v>
      </c>
    </row>
    <row r="16" spans="1:5" x14ac:dyDescent="0.3">
      <c r="A16" s="58">
        <v>39083</v>
      </c>
      <c r="B16" s="197" t="str">
        <f>MONTH(Indice_RMR[[#This Row],[Período]])&amp;YEAR(Indice_RMR[[#This Row],[Período]])</f>
        <v>12007</v>
      </c>
      <c r="C16" s="20">
        <v>102.6442</v>
      </c>
      <c r="D16" s="20">
        <v>90.166399999999996</v>
      </c>
      <c r="E16" s="20">
        <v>103.6392</v>
      </c>
    </row>
    <row r="17" spans="1:5" x14ac:dyDescent="0.3">
      <c r="A17" s="58">
        <v>39114</v>
      </c>
      <c r="B17" s="197" t="str">
        <f>MONTH(Indice_RMR[[#This Row],[Período]])&amp;YEAR(Indice_RMR[[#This Row],[Período]])</f>
        <v>22007</v>
      </c>
      <c r="C17" s="20">
        <v>106.0599</v>
      </c>
      <c r="D17" s="20">
        <v>173.02440000000001</v>
      </c>
      <c r="E17" s="20">
        <v>99.668199999999999</v>
      </c>
    </row>
    <row r="18" spans="1:5" x14ac:dyDescent="0.3">
      <c r="A18" s="58">
        <v>39142</v>
      </c>
      <c r="B18" s="197" t="str">
        <f>MONTH(Indice_RMR[[#This Row],[Período]])&amp;YEAR(Indice_RMR[[#This Row],[Período]])</f>
        <v>32007</v>
      </c>
      <c r="C18" s="20">
        <v>97.534700000000001</v>
      </c>
      <c r="D18" s="20">
        <v>90.689099999999996</v>
      </c>
      <c r="E18" s="20">
        <v>98.014600000000002</v>
      </c>
    </row>
    <row r="19" spans="1:5" x14ac:dyDescent="0.3">
      <c r="A19" s="58">
        <v>39173</v>
      </c>
      <c r="B19" s="197" t="str">
        <f>MONTH(Indice_RMR[[#This Row],[Período]])&amp;YEAR(Indice_RMR[[#This Row],[Período]])</f>
        <v>42007</v>
      </c>
      <c r="C19" s="20">
        <v>94.659800000000004</v>
      </c>
      <c r="D19" s="20">
        <v>80.679199999999994</v>
      </c>
      <c r="E19" s="20">
        <v>95.815899999999999</v>
      </c>
    </row>
    <row r="20" spans="1:5" x14ac:dyDescent="0.3">
      <c r="A20" s="58">
        <v>39203</v>
      </c>
      <c r="B20" s="197" t="str">
        <f>MONTH(Indice_RMR[[#This Row],[Período]])&amp;YEAR(Indice_RMR[[#This Row],[Período]])</f>
        <v>52007</v>
      </c>
      <c r="C20" s="20">
        <v>93.617699999999999</v>
      </c>
      <c r="D20" s="20">
        <v>84.096500000000006</v>
      </c>
      <c r="E20" s="20">
        <v>94.371399999999994</v>
      </c>
    </row>
    <row r="21" spans="1:5" x14ac:dyDescent="0.3">
      <c r="A21" s="58">
        <v>39234</v>
      </c>
      <c r="B21" s="197" t="str">
        <f>MONTH(Indice_RMR[[#This Row],[Período]])&amp;YEAR(Indice_RMR[[#This Row],[Período]])</f>
        <v>62007</v>
      </c>
      <c r="C21" s="20">
        <v>96.787800000000004</v>
      </c>
      <c r="D21" s="20">
        <v>75.776799999999994</v>
      </c>
      <c r="E21" s="20">
        <v>98.646900000000002</v>
      </c>
    </row>
    <row r="22" spans="1:5" x14ac:dyDescent="0.3">
      <c r="A22" s="58">
        <v>39264</v>
      </c>
      <c r="B22" s="197" t="str">
        <f>MONTH(Indice_RMR[[#This Row],[Período]])&amp;YEAR(Indice_RMR[[#This Row],[Período]])</f>
        <v>72007</v>
      </c>
      <c r="C22" s="20">
        <v>94.002600000000001</v>
      </c>
      <c r="D22" s="20">
        <v>73.857399999999998</v>
      </c>
      <c r="E22" s="20">
        <v>95.909700000000001</v>
      </c>
    </row>
    <row r="23" spans="1:5" x14ac:dyDescent="0.3">
      <c r="A23" s="58">
        <v>39295</v>
      </c>
      <c r="B23" s="197" t="str">
        <f>MONTH(Indice_RMR[[#This Row],[Período]])&amp;YEAR(Indice_RMR[[#This Row],[Período]])</f>
        <v>82007</v>
      </c>
      <c r="C23" s="20">
        <v>91.072699999999998</v>
      </c>
      <c r="D23" s="20">
        <v>71.394400000000005</v>
      </c>
      <c r="E23" s="20">
        <v>92.870500000000007</v>
      </c>
    </row>
    <row r="24" spans="1:5" x14ac:dyDescent="0.3">
      <c r="A24" s="58">
        <v>39326</v>
      </c>
      <c r="B24" s="197" t="str">
        <f>MONTH(Indice_RMR[[#This Row],[Período]])&amp;YEAR(Indice_RMR[[#This Row],[Período]])</f>
        <v>92007</v>
      </c>
      <c r="C24" s="20">
        <v>88.538799999999995</v>
      </c>
      <c r="D24" s="20">
        <v>69.296400000000006</v>
      </c>
      <c r="E24" s="20">
        <v>90.225899999999996</v>
      </c>
    </row>
    <row r="25" spans="1:5" x14ac:dyDescent="0.3">
      <c r="A25" s="58">
        <v>39356</v>
      </c>
      <c r="B25" s="197" t="str">
        <f>MONTH(Indice_RMR[[#This Row],[Período]])&amp;YEAR(Indice_RMR[[#This Row],[Período]])</f>
        <v>102007</v>
      </c>
      <c r="C25" s="20">
        <v>93.760999999999996</v>
      </c>
      <c r="D25" s="20">
        <v>67.472200000000001</v>
      </c>
      <c r="E25" s="20">
        <v>96.073999999999998</v>
      </c>
    </row>
    <row r="26" spans="1:5" x14ac:dyDescent="0.3">
      <c r="A26" s="58">
        <v>39387</v>
      </c>
      <c r="B26" s="197" t="str">
        <f>MONTH(Indice_RMR[[#This Row],[Período]])&amp;YEAR(Indice_RMR[[#This Row],[Período]])</f>
        <v>112007</v>
      </c>
      <c r="C26" s="20">
        <v>107.6071</v>
      </c>
      <c r="D26" s="20">
        <v>121.4611</v>
      </c>
      <c r="E26" s="20">
        <v>106.2863</v>
      </c>
    </row>
    <row r="27" spans="1:5" x14ac:dyDescent="0.3">
      <c r="A27" s="58">
        <v>39417</v>
      </c>
      <c r="B27" s="197" t="str">
        <f>MONTH(Indice_RMR[[#This Row],[Período]])&amp;YEAR(Indice_RMR[[#This Row],[Período]])</f>
        <v>122007</v>
      </c>
      <c r="C27" s="20">
        <v>141.84780000000001</v>
      </c>
      <c r="D27" s="20">
        <v>101.4213</v>
      </c>
      <c r="E27" s="20">
        <v>145.40010000000001</v>
      </c>
    </row>
    <row r="28" spans="1:5" x14ac:dyDescent="0.3">
      <c r="A28" s="58">
        <v>39448</v>
      </c>
      <c r="B28" s="197" t="str">
        <f>MONTH(Indice_RMR[[#This Row],[Período]])&amp;YEAR(Indice_RMR[[#This Row],[Período]])</f>
        <v>12008</v>
      </c>
      <c r="C28" s="20">
        <v>110.28489999999999</v>
      </c>
      <c r="D28" s="20">
        <v>85.805499999999995</v>
      </c>
      <c r="E28" s="20">
        <v>112.40219999999999</v>
      </c>
    </row>
    <row r="29" spans="1:5" x14ac:dyDescent="0.3">
      <c r="A29" s="58">
        <v>39479</v>
      </c>
      <c r="B29" s="197" t="str">
        <f>MONTH(Indice_RMR[[#This Row],[Período]])&amp;YEAR(Indice_RMR[[#This Row],[Período]])</f>
        <v>22008</v>
      </c>
      <c r="C29" s="20">
        <v>113.1336</v>
      </c>
      <c r="D29" s="20">
        <v>254.5788</v>
      </c>
      <c r="E29" s="20">
        <v>99.991299999999995</v>
      </c>
    </row>
    <row r="30" spans="1:5" x14ac:dyDescent="0.3">
      <c r="A30" s="58">
        <v>39508</v>
      </c>
      <c r="B30" s="197" t="str">
        <f>MONTH(Indice_RMR[[#This Row],[Período]])&amp;YEAR(Indice_RMR[[#This Row],[Período]])</f>
        <v>32008</v>
      </c>
      <c r="C30" s="20">
        <v>93.799800000000005</v>
      </c>
      <c r="D30" s="20">
        <v>77.212800000000001</v>
      </c>
      <c r="E30" s="20">
        <v>95.1999</v>
      </c>
    </row>
    <row r="31" spans="1:5" x14ac:dyDescent="0.3">
      <c r="A31" s="58">
        <v>39539</v>
      </c>
      <c r="B31" s="197" t="str">
        <f>MONTH(Indice_RMR[[#This Row],[Período]])&amp;YEAR(Indice_RMR[[#This Row],[Período]])</f>
        <v>42008</v>
      </c>
      <c r="C31" s="20">
        <v>92.566699999999997</v>
      </c>
      <c r="D31" s="20">
        <v>70.570700000000002</v>
      </c>
      <c r="E31" s="20">
        <v>94.5595</v>
      </c>
    </row>
    <row r="32" spans="1:5" x14ac:dyDescent="0.3">
      <c r="A32" s="58">
        <v>39569</v>
      </c>
      <c r="B32" s="197" t="str">
        <f>MONTH(Indice_RMR[[#This Row],[Período]])&amp;YEAR(Indice_RMR[[#This Row],[Período]])</f>
        <v>52008</v>
      </c>
      <c r="C32" s="20">
        <v>90.544600000000003</v>
      </c>
      <c r="D32" s="20">
        <v>69.545699999999997</v>
      </c>
      <c r="E32" s="20">
        <v>92.350899999999996</v>
      </c>
    </row>
    <row r="33" spans="1:5" x14ac:dyDescent="0.3">
      <c r="A33" s="58">
        <v>39600</v>
      </c>
      <c r="B33" s="197" t="str">
        <f>MONTH(Indice_RMR[[#This Row],[Período]])&amp;YEAR(Indice_RMR[[#This Row],[Período]])</f>
        <v>62008</v>
      </c>
      <c r="C33" s="20">
        <v>98.840800000000002</v>
      </c>
      <c r="D33" s="20">
        <v>68.427199999999999</v>
      </c>
      <c r="E33" s="20">
        <v>101.5133</v>
      </c>
    </row>
    <row r="34" spans="1:5" x14ac:dyDescent="0.3">
      <c r="A34" s="58">
        <v>39630</v>
      </c>
      <c r="B34" s="197" t="str">
        <f>MONTH(Indice_RMR[[#This Row],[Período]])&amp;YEAR(Indice_RMR[[#This Row],[Período]])</f>
        <v>72008</v>
      </c>
      <c r="C34" s="20">
        <v>96.046199999999999</v>
      </c>
      <c r="D34" s="20">
        <v>70.598600000000005</v>
      </c>
      <c r="E34" s="20">
        <v>98.249899999999997</v>
      </c>
    </row>
    <row r="35" spans="1:5" x14ac:dyDescent="0.3">
      <c r="A35" s="58">
        <v>39661</v>
      </c>
      <c r="B35" s="197" t="str">
        <f>MONTH(Indice_RMR[[#This Row],[Período]])&amp;YEAR(Indice_RMR[[#This Row],[Período]])</f>
        <v>82008</v>
      </c>
      <c r="C35" s="20">
        <v>92.711699999999993</v>
      </c>
      <c r="D35" s="20">
        <v>73.893199999999993</v>
      </c>
      <c r="E35" s="20">
        <v>94.285300000000007</v>
      </c>
    </row>
    <row r="36" spans="1:5" x14ac:dyDescent="0.3">
      <c r="A36" s="58">
        <v>39692</v>
      </c>
      <c r="B36" s="197" t="str">
        <f>MONTH(Indice_RMR[[#This Row],[Período]])&amp;YEAR(Indice_RMR[[#This Row],[Período]])</f>
        <v>92008</v>
      </c>
      <c r="C36" s="20">
        <v>91.430999999999997</v>
      </c>
      <c r="D36" s="20">
        <v>68.380499999999998</v>
      </c>
      <c r="E36" s="20">
        <v>93.424499999999995</v>
      </c>
    </row>
    <row r="37" spans="1:5" x14ac:dyDescent="0.3">
      <c r="A37" s="58">
        <v>39722</v>
      </c>
      <c r="B37" s="197" t="str">
        <f>MONTH(Indice_RMR[[#This Row],[Período]])&amp;YEAR(Indice_RMR[[#This Row],[Período]])</f>
        <v>102008</v>
      </c>
      <c r="C37" s="20">
        <v>97.521699999999996</v>
      </c>
      <c r="D37" s="20">
        <v>69.571299999999994</v>
      </c>
      <c r="E37" s="20">
        <v>100.0425</v>
      </c>
    </row>
    <row r="38" spans="1:5" x14ac:dyDescent="0.3">
      <c r="A38" s="58">
        <v>39753</v>
      </c>
      <c r="B38" s="197" t="str">
        <f>MONTH(Indice_RMR[[#This Row],[Período]])&amp;YEAR(Indice_RMR[[#This Row],[Período]])</f>
        <v>112008</v>
      </c>
      <c r="C38" s="20">
        <v>113.4455</v>
      </c>
      <c r="D38" s="20">
        <v>97.765299999999996</v>
      </c>
      <c r="E38" s="20">
        <v>114.6377</v>
      </c>
    </row>
    <row r="39" spans="1:5" x14ac:dyDescent="0.3">
      <c r="A39" s="58">
        <v>39783</v>
      </c>
      <c r="B39" s="197" t="str">
        <f>MONTH(Indice_RMR[[#This Row],[Período]])&amp;YEAR(Indice_RMR[[#This Row],[Período]])</f>
        <v>122008</v>
      </c>
      <c r="C39" s="20">
        <v>153.16739999999999</v>
      </c>
      <c r="D39" s="20">
        <v>124.94199999999999</v>
      </c>
      <c r="E39" s="20">
        <v>155.42580000000001</v>
      </c>
    </row>
    <row r="40" spans="1:5" x14ac:dyDescent="0.3">
      <c r="A40" s="58">
        <v>39814</v>
      </c>
      <c r="B40" s="197" t="str">
        <f>MONTH(Indice_RMR[[#This Row],[Período]])&amp;YEAR(Indice_RMR[[#This Row],[Período]])</f>
        <v>12009</v>
      </c>
      <c r="C40" s="20">
        <v>107.0592</v>
      </c>
      <c r="D40" s="20">
        <v>87.391999999999996</v>
      </c>
      <c r="E40" s="20">
        <v>108.59820000000001</v>
      </c>
    </row>
    <row r="41" spans="1:5" x14ac:dyDescent="0.3">
      <c r="A41" s="58">
        <v>39845</v>
      </c>
      <c r="B41" s="197" t="str">
        <f>MONTH(Indice_RMR[[#This Row],[Período]])&amp;YEAR(Indice_RMR[[#This Row],[Período]])</f>
        <v>22009</v>
      </c>
      <c r="C41" s="20">
        <v>113.0115</v>
      </c>
      <c r="D41" s="20">
        <v>142.86940000000001</v>
      </c>
      <c r="E41" s="20">
        <v>109.5188</v>
      </c>
    </row>
    <row r="42" spans="1:5" x14ac:dyDescent="0.3">
      <c r="A42" s="58">
        <v>39873</v>
      </c>
      <c r="B42" s="197" t="str">
        <f>MONTH(Indice_RMR[[#This Row],[Período]])&amp;YEAR(Indice_RMR[[#This Row],[Período]])</f>
        <v>32009</v>
      </c>
      <c r="C42" s="20">
        <v>103.11839999999999</v>
      </c>
      <c r="D42" s="20">
        <v>74.9268</v>
      </c>
      <c r="E42" s="20">
        <v>105.5348</v>
      </c>
    </row>
    <row r="43" spans="1:5" x14ac:dyDescent="0.3">
      <c r="A43" s="58">
        <v>39904</v>
      </c>
      <c r="B43" s="197" t="str">
        <f>MONTH(Indice_RMR[[#This Row],[Período]])&amp;YEAR(Indice_RMR[[#This Row],[Período]])</f>
        <v>42009</v>
      </c>
      <c r="C43" s="20">
        <v>96.824399999999997</v>
      </c>
      <c r="D43" s="20">
        <v>67.602599999999995</v>
      </c>
      <c r="E43" s="20">
        <v>99.374799999999993</v>
      </c>
    </row>
    <row r="44" spans="1:5" x14ac:dyDescent="0.3">
      <c r="A44" s="58">
        <v>39934</v>
      </c>
      <c r="B44" s="197" t="str">
        <f>MONTH(Indice_RMR[[#This Row],[Período]])&amp;YEAR(Indice_RMR[[#This Row],[Período]])</f>
        <v>52009</v>
      </c>
      <c r="C44" s="20">
        <v>96.299199999999999</v>
      </c>
      <c r="D44" s="20">
        <v>67.578500000000005</v>
      </c>
      <c r="E44" s="20">
        <v>98.807000000000002</v>
      </c>
    </row>
    <row r="45" spans="1:5" x14ac:dyDescent="0.3">
      <c r="A45" s="58">
        <v>39965</v>
      </c>
      <c r="B45" s="197" t="str">
        <f>MONTH(Indice_RMR[[#This Row],[Período]])&amp;YEAR(Indice_RMR[[#This Row],[Período]])</f>
        <v>62009</v>
      </c>
      <c r="C45" s="20">
        <v>101.0864</v>
      </c>
      <c r="D45" s="20">
        <v>67.142099999999999</v>
      </c>
      <c r="E45" s="20">
        <v>104.09</v>
      </c>
    </row>
    <row r="46" spans="1:5" x14ac:dyDescent="0.3">
      <c r="A46" s="58">
        <v>39995</v>
      </c>
      <c r="B46" s="197" t="str">
        <f>MONTH(Indice_RMR[[#This Row],[Período]])&amp;YEAR(Indice_RMR[[#This Row],[Período]])</f>
        <v>72009</v>
      </c>
      <c r="C46" s="20">
        <v>102.7877</v>
      </c>
      <c r="D46" s="20">
        <v>71.152900000000002</v>
      </c>
      <c r="E46" s="20">
        <v>105.56399999999999</v>
      </c>
    </row>
    <row r="47" spans="1:5" x14ac:dyDescent="0.3">
      <c r="A47" s="58">
        <v>40026</v>
      </c>
      <c r="B47" s="197" t="str">
        <f>MONTH(Indice_RMR[[#This Row],[Período]])&amp;YEAR(Indice_RMR[[#This Row],[Período]])</f>
        <v>82009</v>
      </c>
      <c r="C47" s="20">
        <v>95.523300000000006</v>
      </c>
      <c r="D47" s="20">
        <v>72.382099999999994</v>
      </c>
      <c r="E47" s="20">
        <v>97.513000000000005</v>
      </c>
    </row>
    <row r="48" spans="1:5" x14ac:dyDescent="0.3">
      <c r="A48" s="58">
        <v>40057</v>
      </c>
      <c r="B48" s="197" t="str">
        <f>MONTH(Indice_RMR[[#This Row],[Período]])&amp;YEAR(Indice_RMR[[#This Row],[Período]])</f>
        <v>92009</v>
      </c>
      <c r="C48" s="20">
        <v>94.3523</v>
      </c>
      <c r="D48" s="20">
        <v>70.200500000000005</v>
      </c>
      <c r="E48" s="20">
        <v>96.446899999999999</v>
      </c>
    </row>
    <row r="49" spans="1:5" x14ac:dyDescent="0.3">
      <c r="A49" s="58">
        <v>40087</v>
      </c>
      <c r="B49" s="197" t="str">
        <f>MONTH(Indice_RMR[[#This Row],[Período]])&amp;YEAR(Indice_RMR[[#This Row],[Período]])</f>
        <v>102009</v>
      </c>
      <c r="C49" s="20">
        <v>98.277100000000004</v>
      </c>
      <c r="D49" s="20">
        <v>68.340800000000002</v>
      </c>
      <c r="E49" s="20">
        <v>100.9085</v>
      </c>
    </row>
    <row r="50" spans="1:5" x14ac:dyDescent="0.3">
      <c r="A50" s="58">
        <v>40118</v>
      </c>
      <c r="B50" s="197" t="str">
        <f>MONTH(Indice_RMR[[#This Row],[Período]])&amp;YEAR(Indice_RMR[[#This Row],[Período]])</f>
        <v>112009</v>
      </c>
      <c r="C50" s="20">
        <v>112.9091</v>
      </c>
      <c r="D50" s="20">
        <v>100.9752</v>
      </c>
      <c r="E50" s="20">
        <v>113.8365</v>
      </c>
    </row>
    <row r="51" spans="1:5" x14ac:dyDescent="0.3">
      <c r="A51" s="58">
        <v>40148</v>
      </c>
      <c r="B51" s="197" t="str">
        <f>MONTH(Indice_RMR[[#This Row],[Período]])&amp;YEAR(Indice_RMR[[#This Row],[Período]])</f>
        <v>122009</v>
      </c>
      <c r="C51" s="20">
        <v>150.65039999999999</v>
      </c>
      <c r="D51" s="20">
        <v>150.51249999999999</v>
      </c>
      <c r="E51" s="20">
        <v>150.42089999999999</v>
      </c>
    </row>
    <row r="52" spans="1:5" x14ac:dyDescent="0.3">
      <c r="A52" s="58">
        <v>40179</v>
      </c>
      <c r="B52" s="197" t="str">
        <f>MONTH(Indice_RMR[[#This Row],[Período]])&amp;YEAR(Indice_RMR[[#This Row],[Período]])</f>
        <v>12010</v>
      </c>
      <c r="C52" s="20">
        <v>111.9498</v>
      </c>
      <c r="D52" s="20">
        <v>79.138800000000003</v>
      </c>
      <c r="E52" s="20">
        <v>114.82680000000001</v>
      </c>
    </row>
    <row r="53" spans="1:5" x14ac:dyDescent="0.3">
      <c r="A53" s="58">
        <v>40210</v>
      </c>
      <c r="B53" s="197" t="str">
        <f>MONTH(Indice_RMR[[#This Row],[Período]])&amp;YEAR(Indice_RMR[[#This Row],[Período]])</f>
        <v>22010</v>
      </c>
      <c r="C53" s="20">
        <v>122.3515</v>
      </c>
      <c r="D53" s="20">
        <v>291.7466</v>
      </c>
      <c r="E53" s="20">
        <v>106.3817</v>
      </c>
    </row>
    <row r="54" spans="1:5" x14ac:dyDescent="0.3">
      <c r="A54" s="58">
        <v>40238</v>
      </c>
      <c r="B54" s="197" t="str">
        <f>MONTH(Indice_RMR[[#This Row],[Período]])&amp;YEAR(Indice_RMR[[#This Row],[Período]])</f>
        <v>32010</v>
      </c>
      <c r="C54" s="20">
        <v>99.002399999999994</v>
      </c>
      <c r="D54" s="20">
        <v>76.808099999999996</v>
      </c>
      <c r="E54" s="20">
        <v>100.8951</v>
      </c>
    </row>
    <row r="55" spans="1:5" x14ac:dyDescent="0.3">
      <c r="A55" s="58">
        <v>40269</v>
      </c>
      <c r="B55" s="197" t="str">
        <f>MONTH(Indice_RMR[[#This Row],[Período]])&amp;YEAR(Indice_RMR[[#This Row],[Período]])</f>
        <v>42010</v>
      </c>
      <c r="C55" s="20">
        <v>93.038600000000002</v>
      </c>
      <c r="D55" s="20">
        <v>76.201800000000006</v>
      </c>
      <c r="E55" s="20">
        <v>94.431299999999993</v>
      </c>
    </row>
    <row r="56" spans="1:5" x14ac:dyDescent="0.3">
      <c r="A56" s="58">
        <v>40299</v>
      </c>
      <c r="B56" s="197" t="str">
        <f>MONTH(Indice_RMR[[#This Row],[Período]])&amp;YEAR(Indice_RMR[[#This Row],[Período]])</f>
        <v>52010</v>
      </c>
      <c r="C56" s="20">
        <v>96.307299999999998</v>
      </c>
      <c r="D56" s="20">
        <v>76.392899999999997</v>
      </c>
      <c r="E56" s="20">
        <v>97.977999999999994</v>
      </c>
    </row>
    <row r="57" spans="1:5" x14ac:dyDescent="0.3">
      <c r="A57" s="58">
        <v>40330</v>
      </c>
      <c r="B57" s="197" t="str">
        <f>MONTH(Indice_RMR[[#This Row],[Período]])&amp;YEAR(Indice_RMR[[#This Row],[Período]])</f>
        <v>62010</v>
      </c>
      <c r="C57" s="20">
        <v>96.472899999999996</v>
      </c>
      <c r="D57" s="20">
        <v>76.240799999999993</v>
      </c>
      <c r="E57" s="20">
        <v>98.159499999999994</v>
      </c>
    </row>
    <row r="58" spans="1:5" x14ac:dyDescent="0.3">
      <c r="A58" s="58">
        <v>40360</v>
      </c>
      <c r="B58" s="197" t="str">
        <f>MONTH(Indice_RMR[[#This Row],[Período]])&amp;YEAR(Indice_RMR[[#This Row],[Período]])</f>
        <v>72010</v>
      </c>
      <c r="C58" s="20">
        <v>108.06010000000001</v>
      </c>
      <c r="D58" s="20">
        <v>82.654399999999995</v>
      </c>
      <c r="E58" s="20">
        <v>110.2067</v>
      </c>
    </row>
    <row r="59" spans="1:5" x14ac:dyDescent="0.3">
      <c r="A59" s="58">
        <v>40391</v>
      </c>
      <c r="B59" s="197" t="str">
        <f>MONTH(Indice_RMR[[#This Row],[Período]])&amp;YEAR(Indice_RMR[[#This Row],[Período]])</f>
        <v>82010</v>
      </c>
      <c r="C59" s="20">
        <v>97.393000000000001</v>
      </c>
      <c r="D59" s="20">
        <v>77.767399999999995</v>
      </c>
      <c r="E59" s="20">
        <v>99.013000000000005</v>
      </c>
    </row>
    <row r="60" spans="1:5" x14ac:dyDescent="0.3">
      <c r="A60" s="58">
        <v>40422</v>
      </c>
      <c r="B60" s="197" t="str">
        <f>MONTH(Indice_RMR[[#This Row],[Período]])&amp;YEAR(Indice_RMR[[#This Row],[Período]])</f>
        <v>92010</v>
      </c>
      <c r="C60" s="20">
        <v>97.3596</v>
      </c>
      <c r="D60" s="20">
        <v>76.263900000000007</v>
      </c>
      <c r="E60" s="20">
        <v>99.117400000000004</v>
      </c>
    </row>
    <row r="61" spans="1:5" x14ac:dyDescent="0.3">
      <c r="A61" s="58">
        <v>40452</v>
      </c>
      <c r="B61" s="197" t="str">
        <f>MONTH(Indice_RMR[[#This Row],[Período]])&amp;YEAR(Indice_RMR[[#This Row],[Período]])</f>
        <v>102010</v>
      </c>
      <c r="C61" s="20">
        <v>103.8515</v>
      </c>
      <c r="D61" s="20">
        <v>75.979500000000002</v>
      </c>
      <c r="E61" s="20">
        <v>106.2433</v>
      </c>
    </row>
    <row r="62" spans="1:5" x14ac:dyDescent="0.3">
      <c r="A62" s="58">
        <v>40483</v>
      </c>
      <c r="B62" s="197" t="str">
        <f>MONTH(Indice_RMR[[#This Row],[Período]])&amp;YEAR(Indice_RMR[[#This Row],[Período]])</f>
        <v>112010</v>
      </c>
      <c r="C62" s="20">
        <v>119.9066</v>
      </c>
      <c r="D62" s="20">
        <v>105.0616</v>
      </c>
      <c r="E62" s="20">
        <v>120.91759999999999</v>
      </c>
    </row>
    <row r="63" spans="1:5" x14ac:dyDescent="0.3">
      <c r="A63" s="58">
        <v>40513</v>
      </c>
      <c r="B63" s="197" t="str">
        <f>MONTH(Indice_RMR[[#This Row],[Período]])&amp;YEAR(Indice_RMR[[#This Row],[Período]])</f>
        <v>122010</v>
      </c>
      <c r="C63" s="20">
        <v>154.16399999999999</v>
      </c>
      <c r="D63" s="20">
        <v>143.13570000000001</v>
      </c>
      <c r="E63" s="20">
        <v>154.5343</v>
      </c>
    </row>
    <row r="64" spans="1:5" x14ac:dyDescent="0.3">
      <c r="A64" s="58">
        <v>40544</v>
      </c>
      <c r="B64" s="197" t="str">
        <f>MONTH(Indice_RMR[[#This Row],[Período]])&amp;YEAR(Indice_RMR[[#This Row],[Período]])</f>
        <v>12011</v>
      </c>
      <c r="C64" s="20">
        <v>114.2672</v>
      </c>
      <c r="D64" s="20">
        <v>83.067400000000006</v>
      </c>
      <c r="E64" s="20">
        <v>116.9233</v>
      </c>
    </row>
    <row r="65" spans="1:5" x14ac:dyDescent="0.3">
      <c r="A65" s="58">
        <v>40575</v>
      </c>
      <c r="B65" s="197" t="str">
        <f>MONTH(Indice_RMR[[#This Row],[Período]])&amp;YEAR(Indice_RMR[[#This Row],[Período]])</f>
        <v>22011</v>
      </c>
      <c r="C65" s="20">
        <v>136.1722</v>
      </c>
      <c r="D65" s="20">
        <v>359.7337</v>
      </c>
      <c r="E65" s="20">
        <v>111.9855</v>
      </c>
    </row>
    <row r="66" spans="1:5" x14ac:dyDescent="0.3">
      <c r="A66" s="58">
        <v>40603</v>
      </c>
      <c r="B66" s="197" t="str">
        <f>MONTH(Indice_RMR[[#This Row],[Período]])&amp;YEAR(Indice_RMR[[#This Row],[Período]])</f>
        <v>32011</v>
      </c>
      <c r="C66" s="20">
        <v>107.7752</v>
      </c>
      <c r="D66" s="20">
        <v>86.132499999999993</v>
      </c>
      <c r="E66" s="20">
        <v>109.443</v>
      </c>
    </row>
    <row r="67" spans="1:5" x14ac:dyDescent="0.3">
      <c r="A67" s="58">
        <v>40634</v>
      </c>
      <c r="B67" s="197" t="str">
        <f>MONTH(Indice_RMR[[#This Row],[Período]])&amp;YEAR(Indice_RMR[[#This Row],[Período]])</f>
        <v>42011</v>
      </c>
      <c r="C67" s="20">
        <v>100.4986</v>
      </c>
      <c r="D67" s="20">
        <v>76.189400000000006</v>
      </c>
      <c r="E67" s="20">
        <v>102.4962</v>
      </c>
    </row>
    <row r="68" spans="1:5" x14ac:dyDescent="0.3">
      <c r="A68" s="58">
        <v>40664</v>
      </c>
      <c r="B68" s="197" t="str">
        <f>MONTH(Indice_RMR[[#This Row],[Período]])&amp;YEAR(Indice_RMR[[#This Row],[Período]])</f>
        <v>52011</v>
      </c>
      <c r="C68" s="20">
        <v>105.93429999999999</v>
      </c>
      <c r="D68" s="20">
        <v>76.946200000000005</v>
      </c>
      <c r="E68" s="20">
        <v>108.404</v>
      </c>
    </row>
    <row r="69" spans="1:5" x14ac:dyDescent="0.3">
      <c r="A69" s="58">
        <v>40695</v>
      </c>
      <c r="B69" s="197" t="str">
        <f>MONTH(Indice_RMR[[#This Row],[Período]])&amp;YEAR(Indice_RMR[[#This Row],[Período]])</f>
        <v>62011</v>
      </c>
      <c r="C69" s="20">
        <v>107.28879999999999</v>
      </c>
      <c r="D69" s="20">
        <v>75.802999999999997</v>
      </c>
      <c r="E69" s="20">
        <v>110.0095</v>
      </c>
    </row>
    <row r="70" spans="1:5" x14ac:dyDescent="0.3">
      <c r="A70" s="58">
        <v>40725</v>
      </c>
      <c r="B70" s="197" t="str">
        <f>MONTH(Indice_RMR[[#This Row],[Período]])&amp;YEAR(Indice_RMR[[#This Row],[Período]])</f>
        <v>72011</v>
      </c>
      <c r="C70" s="20">
        <v>106.4061</v>
      </c>
      <c r="D70" s="20">
        <v>80.486500000000007</v>
      </c>
      <c r="E70" s="20">
        <v>108.5498</v>
      </c>
    </row>
    <row r="71" spans="1:5" x14ac:dyDescent="0.3">
      <c r="A71" s="58">
        <v>40756</v>
      </c>
      <c r="B71" s="197" t="str">
        <f>MONTH(Indice_RMR[[#This Row],[Período]])&amp;YEAR(Indice_RMR[[#This Row],[Período]])</f>
        <v>82011</v>
      </c>
      <c r="C71" s="20">
        <v>102.2419</v>
      </c>
      <c r="D71" s="20">
        <v>80.515000000000001</v>
      </c>
      <c r="E71" s="20">
        <v>103.9716</v>
      </c>
    </row>
    <row r="72" spans="1:5" x14ac:dyDescent="0.3">
      <c r="A72" s="58">
        <v>40787</v>
      </c>
      <c r="B72" s="197" t="str">
        <f>MONTH(Indice_RMR[[#This Row],[Período]])&amp;YEAR(Indice_RMR[[#This Row],[Período]])</f>
        <v>92011</v>
      </c>
      <c r="C72" s="20">
        <v>105.32989999999999</v>
      </c>
      <c r="D72" s="20">
        <v>89.035700000000006</v>
      </c>
      <c r="E72" s="20">
        <v>106.47150000000001</v>
      </c>
    </row>
    <row r="73" spans="1:5" x14ac:dyDescent="0.3">
      <c r="A73" s="58">
        <v>40817</v>
      </c>
      <c r="B73" s="197" t="str">
        <f>MONTH(Indice_RMR[[#This Row],[Período]])&amp;YEAR(Indice_RMR[[#This Row],[Período]])</f>
        <v>102011</v>
      </c>
      <c r="C73" s="20">
        <v>108.4473</v>
      </c>
      <c r="D73" s="20">
        <v>80.5792</v>
      </c>
      <c r="E73" s="20">
        <v>110.7758</v>
      </c>
    </row>
    <row r="74" spans="1:5" x14ac:dyDescent="0.3">
      <c r="A74" s="58">
        <v>40848</v>
      </c>
      <c r="B74" s="197" t="str">
        <f>MONTH(Indice_RMR[[#This Row],[Período]])&amp;YEAR(Indice_RMR[[#This Row],[Período]])</f>
        <v>112011</v>
      </c>
      <c r="C74" s="20">
        <v>125.393</v>
      </c>
      <c r="D74" s="20">
        <v>98.4495</v>
      </c>
      <c r="E74" s="20">
        <v>127.4986</v>
      </c>
    </row>
    <row r="75" spans="1:5" x14ac:dyDescent="0.3">
      <c r="A75" s="58">
        <v>40878</v>
      </c>
      <c r="B75" s="197" t="str">
        <f>MONTH(Indice_RMR[[#This Row],[Período]])&amp;YEAR(Indice_RMR[[#This Row],[Período]])</f>
        <v>122011</v>
      </c>
      <c r="C75" s="20">
        <v>168.2209</v>
      </c>
      <c r="D75" s="20">
        <v>160.6781</v>
      </c>
      <c r="E75" s="20">
        <v>167.90790000000001</v>
      </c>
    </row>
    <row r="76" spans="1:5" x14ac:dyDescent="0.3">
      <c r="A76" s="58">
        <v>40909</v>
      </c>
      <c r="B76" s="197" t="str">
        <f>MONTH(Indice_RMR[[#This Row],[Período]])&amp;YEAR(Indice_RMR[[#This Row],[Período]])</f>
        <v>12012</v>
      </c>
      <c r="C76" s="20">
        <v>111.9008</v>
      </c>
      <c r="D76" s="20">
        <v>88.519900000000007</v>
      </c>
      <c r="E76" s="20">
        <v>113.6917</v>
      </c>
    </row>
    <row r="77" spans="1:5" x14ac:dyDescent="0.3">
      <c r="A77" s="58">
        <v>40940</v>
      </c>
      <c r="B77" s="197" t="str">
        <f>MONTH(Indice_RMR[[#This Row],[Período]])&amp;YEAR(Indice_RMR[[#This Row],[Período]])</f>
        <v>22012</v>
      </c>
      <c r="C77" s="20">
        <v>139.0634</v>
      </c>
      <c r="D77" s="20">
        <v>364.90750000000003</v>
      </c>
      <c r="E77" s="20">
        <v>113.0693</v>
      </c>
    </row>
    <row r="78" spans="1:5" x14ac:dyDescent="0.3">
      <c r="A78" s="58">
        <v>40969</v>
      </c>
      <c r="B78" s="197" t="str">
        <f>MONTH(Indice_RMR[[#This Row],[Período]])&amp;YEAR(Indice_RMR[[#This Row],[Período]])</f>
        <v>32012</v>
      </c>
      <c r="C78" s="20">
        <v>120.7559</v>
      </c>
      <c r="D78" s="20">
        <v>88.128100000000003</v>
      </c>
      <c r="E78" s="20">
        <v>123.4787</v>
      </c>
    </row>
    <row r="79" spans="1:5" x14ac:dyDescent="0.3">
      <c r="A79" s="58">
        <v>41000</v>
      </c>
      <c r="B79" s="197" t="str">
        <f>MONTH(Indice_RMR[[#This Row],[Período]])&amp;YEAR(Indice_RMR[[#This Row],[Período]])</f>
        <v>42012</v>
      </c>
      <c r="C79" s="20">
        <v>107.65260000000001</v>
      </c>
      <c r="D79" s="20">
        <v>79.0488</v>
      </c>
      <c r="E79" s="20">
        <v>110.0137</v>
      </c>
    </row>
    <row r="80" spans="1:5" x14ac:dyDescent="0.3">
      <c r="A80" s="58">
        <v>41030</v>
      </c>
      <c r="B80" s="197" t="str">
        <f>MONTH(Indice_RMR[[#This Row],[Período]])&amp;YEAR(Indice_RMR[[#This Row],[Período]])</f>
        <v>52012</v>
      </c>
      <c r="C80" s="20">
        <v>106.3233</v>
      </c>
      <c r="D80" s="20">
        <v>76.313199999999995</v>
      </c>
      <c r="E80" s="20">
        <v>108.8488</v>
      </c>
    </row>
    <row r="81" spans="1:5" x14ac:dyDescent="0.3">
      <c r="A81" s="58">
        <v>41061</v>
      </c>
      <c r="B81" s="197" t="str">
        <f>MONTH(Indice_RMR[[#This Row],[Período]])&amp;YEAR(Indice_RMR[[#This Row],[Período]])</f>
        <v>62012</v>
      </c>
      <c r="C81" s="20">
        <v>104.16549999999999</v>
      </c>
      <c r="D81" s="20">
        <v>75.811300000000003</v>
      </c>
      <c r="E81" s="20">
        <v>106.5226</v>
      </c>
    </row>
    <row r="82" spans="1:5" x14ac:dyDescent="0.3">
      <c r="A82" s="58">
        <v>41091</v>
      </c>
      <c r="B82" s="197" t="str">
        <f>MONTH(Indice_RMR[[#This Row],[Período]])&amp;YEAR(Indice_RMR[[#This Row],[Período]])</f>
        <v>72012</v>
      </c>
      <c r="C82" s="20">
        <v>109.1443</v>
      </c>
      <c r="D82" s="20">
        <v>79.726299999999995</v>
      </c>
      <c r="E82" s="20">
        <v>111.5676</v>
      </c>
    </row>
    <row r="83" spans="1:5" x14ac:dyDescent="0.3">
      <c r="A83" s="58">
        <v>41122</v>
      </c>
      <c r="B83" s="197" t="str">
        <f>MONTH(Indice_RMR[[#This Row],[Período]])&amp;YEAR(Indice_RMR[[#This Row],[Período]])</f>
        <v>82012</v>
      </c>
      <c r="C83" s="20">
        <v>105.9676</v>
      </c>
      <c r="D83" s="20">
        <v>77.047799999999995</v>
      </c>
      <c r="E83" s="20">
        <v>108.37739999999999</v>
      </c>
    </row>
    <row r="84" spans="1:5" x14ac:dyDescent="0.3">
      <c r="A84" s="58">
        <v>41153</v>
      </c>
      <c r="B84" s="197" t="str">
        <f>MONTH(Indice_RMR[[#This Row],[Período]])&amp;YEAR(Indice_RMR[[#This Row],[Período]])</f>
        <v>92012</v>
      </c>
      <c r="C84" s="20">
        <v>101.517</v>
      </c>
      <c r="D84" s="20">
        <v>72.487200000000001</v>
      </c>
      <c r="E84" s="20">
        <v>103.9712</v>
      </c>
    </row>
    <row r="85" spans="1:5" x14ac:dyDescent="0.3">
      <c r="A85" s="58">
        <v>41183</v>
      </c>
      <c r="B85" s="197" t="str">
        <f>MONTH(Indice_RMR[[#This Row],[Período]])&amp;YEAR(Indice_RMR[[#This Row],[Período]])</f>
        <v>102012</v>
      </c>
      <c r="C85" s="20">
        <v>109.3181</v>
      </c>
      <c r="D85" s="20">
        <v>72.291499999999999</v>
      </c>
      <c r="E85" s="20">
        <v>112.6156</v>
      </c>
    </row>
    <row r="86" spans="1:5" x14ac:dyDescent="0.3">
      <c r="A86" s="58">
        <v>41214</v>
      </c>
      <c r="B86" s="197" t="str">
        <f>MONTH(Indice_RMR[[#This Row],[Período]])&amp;YEAR(Indice_RMR[[#This Row],[Período]])</f>
        <v>112012</v>
      </c>
      <c r="C86" s="20">
        <v>130.21449999999999</v>
      </c>
      <c r="D86" s="20">
        <v>102.2564</v>
      </c>
      <c r="E86" s="20">
        <v>132.33529999999999</v>
      </c>
    </row>
    <row r="87" spans="1:5" x14ac:dyDescent="0.3">
      <c r="A87" s="58">
        <v>41244</v>
      </c>
      <c r="B87" s="197" t="str">
        <f>MONTH(Indice_RMR[[#This Row],[Período]])&amp;YEAR(Indice_RMR[[#This Row],[Período]])</f>
        <v>122012</v>
      </c>
      <c r="C87" s="20">
        <v>168.92</v>
      </c>
      <c r="D87" s="20">
        <v>134.5617</v>
      </c>
      <c r="E87" s="20">
        <v>171.4222</v>
      </c>
    </row>
    <row r="88" spans="1:5" x14ac:dyDescent="0.3">
      <c r="A88" s="58">
        <v>41275</v>
      </c>
      <c r="B88" s="197" t="str">
        <f>MONTH(Indice_RMR[[#This Row],[Período]])&amp;YEAR(Indice_RMR[[#This Row],[Período]])</f>
        <v>12013</v>
      </c>
      <c r="C88" s="20">
        <v>110.36920000000001</v>
      </c>
      <c r="D88" s="20">
        <v>77.752899999999997</v>
      </c>
      <c r="E88" s="20">
        <v>113.1626</v>
      </c>
    </row>
    <row r="89" spans="1:5" x14ac:dyDescent="0.3">
      <c r="A89" s="58">
        <v>41306</v>
      </c>
      <c r="B89" s="197" t="str">
        <f>MONTH(Indice_RMR[[#This Row],[Período]])&amp;YEAR(Indice_RMR[[#This Row],[Período]])</f>
        <v>22013</v>
      </c>
      <c r="C89" s="20">
        <v>151.2921</v>
      </c>
      <c r="D89" s="20">
        <v>386.62630000000001</v>
      </c>
      <c r="E89" s="20">
        <v>123.4123</v>
      </c>
    </row>
    <row r="90" spans="1:5" x14ac:dyDescent="0.3">
      <c r="A90" s="58">
        <v>41334</v>
      </c>
      <c r="B90" s="197" t="str">
        <f>MONTH(Indice_RMR[[#This Row],[Período]])&amp;YEAR(Indice_RMR[[#This Row],[Período]])</f>
        <v>32013</v>
      </c>
      <c r="C90" s="20">
        <v>107.36669999999999</v>
      </c>
      <c r="D90" s="20">
        <v>76.749499999999998</v>
      </c>
      <c r="E90" s="20">
        <v>109.9628</v>
      </c>
    </row>
    <row r="91" spans="1:5" x14ac:dyDescent="0.3">
      <c r="A91" s="58">
        <v>41365</v>
      </c>
      <c r="B91" s="197" t="str">
        <f>MONTH(Indice_RMR[[#This Row],[Período]])&amp;YEAR(Indice_RMR[[#This Row],[Período]])</f>
        <v>42013</v>
      </c>
      <c r="C91" s="20">
        <v>106.01690000000001</v>
      </c>
      <c r="D91" s="20">
        <v>74.955500000000001</v>
      </c>
      <c r="E91" s="20">
        <v>108.6768</v>
      </c>
    </row>
    <row r="92" spans="1:5" x14ac:dyDescent="0.3">
      <c r="A92" s="58">
        <v>41395</v>
      </c>
      <c r="B92" s="197" t="str">
        <f>MONTH(Indice_RMR[[#This Row],[Período]])&amp;YEAR(Indice_RMR[[#This Row],[Período]])</f>
        <v>52013</v>
      </c>
      <c r="C92" s="20">
        <v>108.8785</v>
      </c>
      <c r="D92" s="20">
        <v>76.204899999999995</v>
      </c>
      <c r="E92" s="20">
        <v>111.7003</v>
      </c>
    </row>
    <row r="93" spans="1:5" x14ac:dyDescent="0.3">
      <c r="A93" s="58">
        <v>41426</v>
      </c>
      <c r="B93" s="197" t="str">
        <f>MONTH(Indice_RMR[[#This Row],[Período]])&amp;YEAR(Indice_RMR[[#This Row],[Período]])</f>
        <v>62013</v>
      </c>
      <c r="C93" s="20">
        <v>104.5492</v>
      </c>
      <c r="D93" s="20">
        <v>76.252700000000004</v>
      </c>
      <c r="E93" s="20">
        <v>106.9256</v>
      </c>
    </row>
    <row r="94" spans="1:5" x14ac:dyDescent="0.3">
      <c r="A94" s="58">
        <v>41456</v>
      </c>
      <c r="B94" s="197" t="str">
        <f>MONTH(Indice_RMR[[#This Row],[Período]])&amp;YEAR(Indice_RMR[[#This Row],[Período]])</f>
        <v>72013</v>
      </c>
      <c r="C94" s="20">
        <v>108.0689</v>
      </c>
      <c r="D94" s="20">
        <v>78.477400000000003</v>
      </c>
      <c r="E94" s="20">
        <v>110.56010000000001</v>
      </c>
    </row>
    <row r="95" spans="1:5" x14ac:dyDescent="0.3">
      <c r="A95" s="58">
        <v>41487</v>
      </c>
      <c r="B95" s="197" t="str">
        <f>MONTH(Indice_RMR[[#This Row],[Período]])&amp;YEAR(Indice_RMR[[#This Row],[Período]])</f>
        <v>82013</v>
      </c>
      <c r="C95" s="20">
        <v>103.6584</v>
      </c>
      <c r="D95" s="20">
        <v>79.417599999999993</v>
      </c>
      <c r="E95" s="20">
        <v>105.5963</v>
      </c>
    </row>
    <row r="96" spans="1:5" x14ac:dyDescent="0.3">
      <c r="A96" s="58">
        <v>41518</v>
      </c>
      <c r="B96" s="197" t="str">
        <f>MONTH(Indice_RMR[[#This Row],[Período]])&amp;YEAR(Indice_RMR[[#This Row],[Período]])</f>
        <v>92013</v>
      </c>
      <c r="C96" s="20">
        <v>103.9849</v>
      </c>
      <c r="D96" s="20">
        <v>73.607299999999995</v>
      </c>
      <c r="E96" s="20">
        <v>106.58710000000001</v>
      </c>
    </row>
    <row r="97" spans="1:5" x14ac:dyDescent="0.3">
      <c r="A97" s="58">
        <v>41548</v>
      </c>
      <c r="B97" s="197" t="str">
        <f>MONTH(Indice_RMR[[#This Row],[Período]])&amp;YEAR(Indice_RMR[[#This Row],[Período]])</f>
        <v>102013</v>
      </c>
      <c r="C97" s="20">
        <v>112.0663</v>
      </c>
      <c r="D97" s="20">
        <v>77.308800000000005</v>
      </c>
      <c r="E97" s="20">
        <v>115.092</v>
      </c>
    </row>
    <row r="98" spans="1:5" x14ac:dyDescent="0.3">
      <c r="A98" s="58">
        <v>41579</v>
      </c>
      <c r="B98" s="197" t="str">
        <f>MONTH(Indice_RMR[[#This Row],[Período]])&amp;YEAR(Indice_RMR[[#This Row],[Período]])</f>
        <v>112013</v>
      </c>
      <c r="C98" s="20">
        <v>128.5926</v>
      </c>
      <c r="D98" s="20">
        <v>104.0414</v>
      </c>
      <c r="E98" s="20">
        <v>130.35769999999999</v>
      </c>
    </row>
    <row r="99" spans="1:5" x14ac:dyDescent="0.3">
      <c r="A99" s="58">
        <v>41609</v>
      </c>
      <c r="B99" s="197" t="str">
        <f>MONTH(Indice_RMR[[#This Row],[Período]])&amp;YEAR(Indice_RMR[[#This Row],[Período]])</f>
        <v>122013</v>
      </c>
      <c r="C99" s="20">
        <v>158.6446</v>
      </c>
      <c r="D99" s="20">
        <v>138.1814</v>
      </c>
      <c r="E99" s="20">
        <v>159.71100000000001</v>
      </c>
    </row>
    <row r="100" spans="1:5" x14ac:dyDescent="0.3">
      <c r="A100" s="58">
        <v>41640</v>
      </c>
      <c r="B100" s="197" t="str">
        <f>MONTH(Indice_RMR[[#This Row],[Período]])&amp;YEAR(Indice_RMR[[#This Row],[Período]])</f>
        <v>12014</v>
      </c>
      <c r="C100" s="20">
        <v>119.5493</v>
      </c>
      <c r="D100" s="20">
        <v>81.474400000000003</v>
      </c>
      <c r="E100" s="20">
        <v>122.8847</v>
      </c>
    </row>
    <row r="101" spans="1:5" x14ac:dyDescent="0.3">
      <c r="A101" s="58">
        <v>41671</v>
      </c>
      <c r="B101" s="197" t="str">
        <f>MONTH(Indice_RMR[[#This Row],[Período]])&amp;YEAR(Indice_RMR[[#This Row],[Período]])</f>
        <v>22014</v>
      </c>
      <c r="C101" s="20">
        <v>159.9933</v>
      </c>
      <c r="D101" s="20">
        <v>435.96749999999997</v>
      </c>
      <c r="E101" s="20">
        <v>128.38740000000001</v>
      </c>
    </row>
    <row r="102" spans="1:5" x14ac:dyDescent="0.3">
      <c r="A102" s="58">
        <v>41699</v>
      </c>
      <c r="B102" s="197" t="str">
        <f>MONTH(Indice_RMR[[#This Row],[Período]])&amp;YEAR(Indice_RMR[[#This Row],[Período]])</f>
        <v>32014</v>
      </c>
      <c r="C102" s="20">
        <v>116.5831</v>
      </c>
      <c r="D102" s="20">
        <v>79.551699999999997</v>
      </c>
      <c r="E102" s="20">
        <v>119.8278</v>
      </c>
    </row>
    <row r="103" spans="1:5" x14ac:dyDescent="0.3">
      <c r="A103" s="58">
        <v>41730</v>
      </c>
      <c r="B103" s="197" t="str">
        <f>MONTH(Indice_RMR[[#This Row],[Período]])&amp;YEAR(Indice_RMR[[#This Row],[Período]])</f>
        <v>42014</v>
      </c>
      <c r="C103" s="20">
        <v>108.2129</v>
      </c>
      <c r="D103" s="20">
        <v>78.506900000000002</v>
      </c>
      <c r="E103" s="20">
        <v>110.72069999999999</v>
      </c>
    </row>
    <row r="104" spans="1:5" x14ac:dyDescent="0.3">
      <c r="A104" s="58">
        <v>41760</v>
      </c>
      <c r="B104" s="197" t="str">
        <f>MONTH(Indice_RMR[[#This Row],[Período]])&amp;YEAR(Indice_RMR[[#This Row],[Período]])</f>
        <v>52014</v>
      </c>
      <c r="C104" s="20">
        <v>110.1729</v>
      </c>
      <c r="D104" s="20">
        <v>76.991900000000001</v>
      </c>
      <c r="E104" s="20">
        <v>113.0468</v>
      </c>
    </row>
    <row r="105" spans="1:5" x14ac:dyDescent="0.3">
      <c r="A105" s="58">
        <v>41791</v>
      </c>
      <c r="B105" s="197" t="str">
        <f>MONTH(Indice_RMR[[#This Row],[Período]])&amp;YEAR(Indice_RMR[[#This Row],[Período]])</f>
        <v>62014</v>
      </c>
      <c r="C105" s="20">
        <v>104.6558</v>
      </c>
      <c r="D105" s="20">
        <v>76.338300000000004</v>
      </c>
      <c r="E105" s="20">
        <v>107.0448</v>
      </c>
    </row>
    <row r="106" spans="1:5" x14ac:dyDescent="0.3">
      <c r="A106" s="58">
        <v>41821</v>
      </c>
      <c r="B106" s="197" t="str">
        <f>MONTH(Indice_RMR[[#This Row],[Período]])&amp;YEAR(Indice_RMR[[#This Row],[Período]])</f>
        <v>72014</v>
      </c>
      <c r="C106" s="20">
        <v>109.47580000000001</v>
      </c>
      <c r="D106" s="20">
        <v>81.811899999999994</v>
      </c>
      <c r="E106" s="20">
        <v>111.7693</v>
      </c>
    </row>
    <row r="107" spans="1:5" x14ac:dyDescent="0.3">
      <c r="A107" s="58">
        <v>41852</v>
      </c>
      <c r="B107" s="197" t="str">
        <f>MONTH(Indice_RMR[[#This Row],[Período]])&amp;YEAR(Indice_RMR[[#This Row],[Período]])</f>
        <v>82014</v>
      </c>
      <c r="C107" s="20">
        <v>107.27809999999999</v>
      </c>
      <c r="D107" s="20">
        <v>81.137299999999996</v>
      </c>
      <c r="E107" s="20">
        <v>109.4238</v>
      </c>
    </row>
    <row r="108" spans="1:5" x14ac:dyDescent="0.3">
      <c r="A108" s="58">
        <v>41883</v>
      </c>
      <c r="B108" s="197" t="str">
        <f>MONTH(Indice_RMR[[#This Row],[Período]])&amp;YEAR(Indice_RMR[[#This Row],[Período]])</f>
        <v>92014</v>
      </c>
      <c r="C108" s="20">
        <v>111.0115</v>
      </c>
      <c r="D108" s="20">
        <v>81.341300000000004</v>
      </c>
      <c r="E108" s="20">
        <v>113.4984</v>
      </c>
    </row>
    <row r="109" spans="1:5" x14ac:dyDescent="0.3">
      <c r="A109" s="58">
        <v>41913</v>
      </c>
      <c r="B109" s="197" t="str">
        <f>MONTH(Indice_RMR[[#This Row],[Período]])&amp;YEAR(Indice_RMR[[#This Row],[Período]])</f>
        <v>102014</v>
      </c>
      <c r="C109" s="20">
        <v>110.8468</v>
      </c>
      <c r="D109" s="20">
        <v>80.919399999999996</v>
      </c>
      <c r="E109" s="20">
        <v>113.3591</v>
      </c>
    </row>
    <row r="110" spans="1:5" x14ac:dyDescent="0.3">
      <c r="A110" s="58">
        <v>41944</v>
      </c>
      <c r="B110" s="197" t="str">
        <f>MONTH(Indice_RMR[[#This Row],[Período]])&amp;YEAR(Indice_RMR[[#This Row],[Período]])</f>
        <v>112014</v>
      </c>
      <c r="C110" s="20">
        <v>135.1626</v>
      </c>
      <c r="D110" s="20">
        <v>97.272400000000005</v>
      </c>
      <c r="E110" s="20">
        <v>138.3792</v>
      </c>
    </row>
    <row r="111" spans="1:5" x14ac:dyDescent="0.3">
      <c r="A111" s="58">
        <v>41974</v>
      </c>
      <c r="B111" s="197" t="str">
        <f>MONTH(Indice_RMR[[#This Row],[Período]])&amp;YEAR(Indice_RMR[[#This Row],[Período]])</f>
        <v>122014</v>
      </c>
      <c r="C111" s="20">
        <v>154.00899999999999</v>
      </c>
      <c r="D111" s="20">
        <v>99.832800000000006</v>
      </c>
      <c r="E111" s="20">
        <v>158.8656</v>
      </c>
    </row>
    <row r="112" spans="1:5" x14ac:dyDescent="0.3">
      <c r="A112" s="58">
        <v>42005</v>
      </c>
      <c r="B112" s="197" t="str">
        <f>MONTH(Indice_RMR[[#This Row],[Período]])&amp;YEAR(Indice_RMR[[#This Row],[Período]])</f>
        <v>12015</v>
      </c>
      <c r="C112" s="20">
        <v>118.22199999999999</v>
      </c>
      <c r="D112" s="20">
        <v>88.107600000000005</v>
      </c>
      <c r="E112" s="20">
        <v>120.71120000000001</v>
      </c>
    </row>
    <row r="113" spans="1:5" x14ac:dyDescent="0.3">
      <c r="A113" s="58">
        <v>42036</v>
      </c>
      <c r="B113" s="197" t="str">
        <f>MONTH(Indice_RMR[[#This Row],[Período]])&amp;YEAR(Indice_RMR[[#This Row],[Período]])</f>
        <v>22015</v>
      </c>
      <c r="C113" s="20">
        <v>125.80370000000001</v>
      </c>
      <c r="D113" s="20">
        <v>135.6267</v>
      </c>
      <c r="E113" s="20">
        <v>123.6039</v>
      </c>
    </row>
    <row r="114" spans="1:5" x14ac:dyDescent="0.3">
      <c r="A114" s="58">
        <v>42064</v>
      </c>
      <c r="B114" s="197" t="str">
        <f>MONTH(Indice_RMR[[#This Row],[Período]])&amp;YEAR(Indice_RMR[[#This Row],[Período]])</f>
        <v>32015</v>
      </c>
      <c r="C114" s="20">
        <v>117.43380000000001</v>
      </c>
      <c r="D114" s="20">
        <v>81.220399999999998</v>
      </c>
      <c r="E114" s="20">
        <v>120.57389999999999</v>
      </c>
    </row>
    <row r="115" spans="1:5" x14ac:dyDescent="0.3">
      <c r="A115" s="58">
        <v>42095</v>
      </c>
      <c r="B115" s="197" t="str">
        <f>MONTH(Indice_RMR[[#This Row],[Período]])&amp;YEAR(Indice_RMR[[#This Row],[Período]])</f>
        <v>42015</v>
      </c>
      <c r="C115" s="20">
        <v>109.96769999999999</v>
      </c>
      <c r="D115" s="20">
        <v>76.889799999999994</v>
      </c>
      <c r="E115" s="20">
        <v>112.8104</v>
      </c>
    </row>
    <row r="116" spans="1:5" x14ac:dyDescent="0.3">
      <c r="A116" s="58">
        <v>42125</v>
      </c>
      <c r="B116" s="197" t="str">
        <f>MONTH(Indice_RMR[[#This Row],[Período]])&amp;YEAR(Indice_RMR[[#This Row],[Período]])</f>
        <v>52015</v>
      </c>
      <c r="C116" s="20">
        <v>112.9415</v>
      </c>
      <c r="D116" s="20">
        <v>75.8035</v>
      </c>
      <c r="E116" s="20">
        <v>116.223</v>
      </c>
    </row>
    <row r="117" spans="1:5" x14ac:dyDescent="0.3">
      <c r="A117" s="58">
        <v>42156</v>
      </c>
      <c r="B117" s="197" t="str">
        <f>MONTH(Indice_RMR[[#This Row],[Período]])&amp;YEAR(Indice_RMR[[#This Row],[Período]])</f>
        <v>62015</v>
      </c>
      <c r="C117" s="20">
        <v>109.27679999999999</v>
      </c>
      <c r="D117" s="20">
        <v>76.9512</v>
      </c>
      <c r="E117" s="20">
        <v>112.0399</v>
      </c>
    </row>
    <row r="118" spans="1:5" x14ac:dyDescent="0.3">
      <c r="A118" s="58">
        <v>42186</v>
      </c>
      <c r="B118" s="197" t="str">
        <f>MONTH(Indice_RMR[[#This Row],[Período]])&amp;YEAR(Indice_RMR[[#This Row],[Período]])</f>
        <v>72015</v>
      </c>
      <c r="C118" s="20">
        <v>112.3994</v>
      </c>
      <c r="D118" s="20">
        <v>81.7453</v>
      </c>
      <c r="E118" s="20">
        <v>114.9401</v>
      </c>
    </row>
    <row r="119" spans="1:5" x14ac:dyDescent="0.3">
      <c r="A119" s="58">
        <v>42217</v>
      </c>
      <c r="B119" s="197" t="str">
        <f>MONTH(Indice_RMR[[#This Row],[Período]])&amp;YEAR(Indice_RMR[[#This Row],[Período]])</f>
        <v>82015</v>
      </c>
      <c r="C119" s="20">
        <v>108.4151</v>
      </c>
      <c r="D119" s="20">
        <v>80.272199999999998</v>
      </c>
      <c r="E119" s="20">
        <v>110.6942</v>
      </c>
    </row>
    <row r="120" spans="1:5" x14ac:dyDescent="0.3">
      <c r="A120" s="58">
        <v>42248</v>
      </c>
      <c r="B120" s="197" t="str">
        <f>MONTH(Indice_RMR[[#This Row],[Período]])&amp;YEAR(Indice_RMR[[#This Row],[Período]])</f>
        <v>92015</v>
      </c>
      <c r="C120" s="20">
        <v>105.67700000000001</v>
      </c>
      <c r="D120" s="20">
        <v>76.118899999999996</v>
      </c>
      <c r="E120" s="20">
        <v>108.1397</v>
      </c>
    </row>
    <row r="121" spans="1:5" x14ac:dyDescent="0.3">
      <c r="A121" s="58">
        <v>42278</v>
      </c>
      <c r="B121" s="197" t="str">
        <f>MONTH(Indice_RMR[[#This Row],[Período]])&amp;YEAR(Indice_RMR[[#This Row],[Período]])</f>
        <v>102015</v>
      </c>
      <c r="C121" s="20">
        <v>111.73560000000001</v>
      </c>
      <c r="D121" s="20">
        <v>74.8476</v>
      </c>
      <c r="E121" s="20">
        <v>115.0004</v>
      </c>
    </row>
    <row r="122" spans="1:5" x14ac:dyDescent="0.3">
      <c r="A122" s="58">
        <v>42309</v>
      </c>
      <c r="B122" s="197" t="str">
        <f>MONTH(Indice_RMR[[#This Row],[Período]])&amp;YEAR(Indice_RMR[[#This Row],[Período]])</f>
        <v>112015</v>
      </c>
      <c r="C122" s="20">
        <v>133.02440000000001</v>
      </c>
      <c r="D122" s="20">
        <v>85.01</v>
      </c>
      <c r="E122" s="20">
        <v>137.40389999999999</v>
      </c>
    </row>
    <row r="123" spans="1:5" x14ac:dyDescent="0.3">
      <c r="A123" s="58">
        <v>42339</v>
      </c>
      <c r="B123" s="197" t="str">
        <f>MONTH(Indice_RMR[[#This Row],[Período]])&amp;YEAR(Indice_RMR[[#This Row],[Período]])</f>
        <v>122015</v>
      </c>
      <c r="C123" s="20">
        <v>151.56710000000001</v>
      </c>
      <c r="D123" s="20">
        <v>81.247600000000006</v>
      </c>
      <c r="E123" s="20">
        <v>158.5497</v>
      </c>
    </row>
    <row r="124" spans="1:5" x14ac:dyDescent="0.3">
      <c r="A124" s="58">
        <v>42370</v>
      </c>
      <c r="B124" s="197" t="str">
        <f>MONTH(Indice_RMR[[#This Row],[Período]])&amp;YEAR(Indice_RMR[[#This Row],[Período]])</f>
        <v>12016</v>
      </c>
      <c r="C124" s="20">
        <v>111.1378</v>
      </c>
      <c r="D124" s="20">
        <v>78.728700000000003</v>
      </c>
      <c r="E124" s="20">
        <v>113.9049</v>
      </c>
    </row>
    <row r="125" spans="1:5" x14ac:dyDescent="0.3">
      <c r="A125" s="58">
        <v>42401</v>
      </c>
      <c r="B125" s="197" t="str">
        <f>MONTH(Indice_RMR[[#This Row],[Período]])&amp;YEAR(Indice_RMR[[#This Row],[Período]])</f>
        <v>22016</v>
      </c>
      <c r="C125" s="20">
        <v>117.7354</v>
      </c>
      <c r="D125" s="20">
        <v>115.1202</v>
      </c>
      <c r="E125" s="20">
        <v>116.79940000000001</v>
      </c>
    </row>
    <row r="126" spans="1:5" x14ac:dyDescent="0.3">
      <c r="A126" s="58">
        <v>42430</v>
      </c>
      <c r="B126" s="197" t="str">
        <f>MONTH(Indice_RMR[[#This Row],[Período]])&amp;YEAR(Indice_RMR[[#This Row],[Período]])</f>
        <v>32016</v>
      </c>
      <c r="C126" s="20">
        <v>115.48390000000001</v>
      </c>
      <c r="D126" s="20">
        <v>72.554400000000001</v>
      </c>
      <c r="E126" s="20">
        <v>119.4883</v>
      </c>
    </row>
    <row r="127" spans="1:5" x14ac:dyDescent="0.3">
      <c r="A127" s="58">
        <v>42461</v>
      </c>
      <c r="B127" s="197" t="str">
        <f>MONTH(Indice_RMR[[#This Row],[Período]])&amp;YEAR(Indice_RMR[[#This Row],[Período]])</f>
        <v>42016</v>
      </c>
      <c r="C127" s="20">
        <v>106.73260000000001</v>
      </c>
      <c r="D127" s="20">
        <v>79.097899999999996</v>
      </c>
      <c r="E127" s="20">
        <v>108.9659</v>
      </c>
    </row>
    <row r="128" spans="1:5" x14ac:dyDescent="0.3">
      <c r="A128" s="58">
        <v>42491</v>
      </c>
      <c r="B128" s="197" t="str">
        <f>MONTH(Indice_RMR[[#This Row],[Período]])&amp;YEAR(Indice_RMR[[#This Row],[Período]])</f>
        <v>52016</v>
      </c>
      <c r="C128" s="20">
        <v>106.5887</v>
      </c>
      <c r="D128" s="20">
        <v>74.248999999999995</v>
      </c>
      <c r="E128" s="20">
        <v>109.3997</v>
      </c>
    </row>
    <row r="129" spans="1:5" x14ac:dyDescent="0.3">
      <c r="A129" s="58">
        <v>42522</v>
      </c>
      <c r="B129" s="197" t="str">
        <f>MONTH(Indice_RMR[[#This Row],[Período]])&amp;YEAR(Indice_RMR[[#This Row],[Período]])</f>
        <v>62016</v>
      </c>
      <c r="C129" s="20">
        <v>105.6591</v>
      </c>
      <c r="D129" s="20">
        <v>72.290899999999993</v>
      </c>
      <c r="E129" s="20">
        <v>108.60469999999999</v>
      </c>
    </row>
    <row r="130" spans="1:5" x14ac:dyDescent="0.3">
      <c r="A130" s="58">
        <v>42552</v>
      </c>
      <c r="B130" s="197" t="str">
        <f>MONTH(Indice_RMR[[#This Row],[Período]])&amp;YEAR(Indice_RMR[[#This Row],[Período]])</f>
        <v>72016</v>
      </c>
      <c r="C130" s="20">
        <v>109.79430000000001</v>
      </c>
      <c r="D130" s="20">
        <v>84.705799999999996</v>
      </c>
      <c r="E130" s="20">
        <v>111.7248</v>
      </c>
    </row>
    <row r="131" spans="1:5" x14ac:dyDescent="0.3">
      <c r="A131" s="58">
        <v>42583</v>
      </c>
      <c r="B131" s="197" t="str">
        <f>MONTH(Indice_RMR[[#This Row],[Período]])&amp;YEAR(Indice_RMR[[#This Row],[Período]])</f>
        <v>82016</v>
      </c>
      <c r="C131" s="20">
        <v>106.09180000000001</v>
      </c>
      <c r="D131" s="20">
        <v>74.628900000000002</v>
      </c>
      <c r="E131" s="20">
        <v>108.8104</v>
      </c>
    </row>
    <row r="132" spans="1:5" x14ac:dyDescent="0.3">
      <c r="A132" s="58">
        <v>42614</v>
      </c>
      <c r="B132" s="197" t="str">
        <f>MONTH(Indice_RMR[[#This Row],[Período]])&amp;YEAR(Indice_RMR[[#This Row],[Período]])</f>
        <v>92016</v>
      </c>
      <c r="C132" s="20">
        <v>105.1495</v>
      </c>
      <c r="D132" s="20">
        <v>70.928799999999995</v>
      </c>
      <c r="E132" s="20">
        <v>108.20189999999999</v>
      </c>
    </row>
    <row r="133" spans="1:5" x14ac:dyDescent="0.3">
      <c r="A133" s="58">
        <v>42644</v>
      </c>
      <c r="B133" s="197" t="str">
        <f>MONTH(Indice_RMR[[#This Row],[Período]])&amp;YEAR(Indice_RMR[[#This Row],[Período]])</f>
        <v>102016</v>
      </c>
      <c r="C133" s="20">
        <v>107.8554</v>
      </c>
      <c r="D133" s="20">
        <v>70.160499999999999</v>
      </c>
      <c r="E133" s="20">
        <v>111.2975</v>
      </c>
    </row>
    <row r="134" spans="1:5" x14ac:dyDescent="0.3">
      <c r="A134" s="58">
        <v>42675</v>
      </c>
      <c r="B134" s="197" t="str">
        <f>MONTH(Indice_RMR[[#This Row],[Período]])&amp;YEAR(Indice_RMR[[#This Row],[Período]])</f>
        <v>112016</v>
      </c>
      <c r="C134" s="20">
        <v>126.80500000000001</v>
      </c>
      <c r="D134" s="20">
        <v>81.088399999999993</v>
      </c>
      <c r="E134" s="20">
        <v>131.0386</v>
      </c>
    </row>
    <row r="135" spans="1:5" x14ac:dyDescent="0.3">
      <c r="A135" s="58">
        <v>42705</v>
      </c>
      <c r="B135" s="197" t="str">
        <f>MONTH(Indice_RMR[[#This Row],[Período]])&amp;YEAR(Indice_RMR[[#This Row],[Período]])</f>
        <v>122016</v>
      </c>
      <c r="C135" s="20">
        <v>158.71</v>
      </c>
      <c r="D135" s="20">
        <v>103.41200000000001</v>
      </c>
      <c r="E135" s="20">
        <v>163.78370000000001</v>
      </c>
    </row>
    <row r="136" spans="1:5" x14ac:dyDescent="0.3">
      <c r="A136" s="58">
        <v>42736</v>
      </c>
      <c r="B136" s="197" t="str">
        <f>MONTH(Indice_RMR[[#This Row],[Período]])&amp;YEAR(Indice_RMR[[#This Row],[Período]])</f>
        <v>12017</v>
      </c>
      <c r="C136" s="20">
        <v>117.5789</v>
      </c>
      <c r="D136" s="20">
        <v>88.497799999999998</v>
      </c>
      <c r="E136" s="20">
        <v>119.80419999999999</v>
      </c>
    </row>
    <row r="137" spans="1:5" x14ac:dyDescent="0.3">
      <c r="A137" s="58">
        <v>42767</v>
      </c>
      <c r="B137" s="197" t="str">
        <f>MONTH(Indice_RMR[[#This Row],[Período]])&amp;YEAR(Indice_RMR[[#This Row],[Período]])</f>
        <v>22017</v>
      </c>
      <c r="C137" s="20">
        <v>123.20189999999999</v>
      </c>
      <c r="D137" s="20">
        <v>124.42010000000001</v>
      </c>
      <c r="E137" s="20">
        <v>121.43089999999999</v>
      </c>
    </row>
    <row r="138" spans="1:5" x14ac:dyDescent="0.3">
      <c r="A138" s="58">
        <v>42795</v>
      </c>
      <c r="B138" s="197" t="str">
        <f>MONTH(Indice_RMR[[#This Row],[Período]])&amp;YEAR(Indice_RMR[[#This Row],[Período]])</f>
        <v>32017</v>
      </c>
      <c r="C138" s="20">
        <v>120.27630000000001</v>
      </c>
      <c r="D138" s="20">
        <v>83.456000000000003</v>
      </c>
      <c r="E138" s="20">
        <v>123.46559999999999</v>
      </c>
    </row>
    <row r="139" spans="1:5" x14ac:dyDescent="0.3">
      <c r="A139" s="58">
        <v>42826</v>
      </c>
      <c r="B139" s="197" t="str">
        <f>MONTH(Indice_RMR[[#This Row],[Período]])&amp;YEAR(Indice_RMR[[#This Row],[Período]])</f>
        <v>42017</v>
      </c>
      <c r="C139" s="20">
        <v>117.4444</v>
      </c>
      <c r="D139" s="20">
        <v>77.936999999999998</v>
      </c>
      <c r="E139" s="20">
        <v>121.0209</v>
      </c>
    </row>
    <row r="140" spans="1:5" x14ac:dyDescent="0.3">
      <c r="A140" s="58">
        <v>42856</v>
      </c>
      <c r="B140" s="197" t="str">
        <f>MONTH(Indice_RMR[[#This Row],[Período]])&amp;YEAR(Indice_RMR[[#This Row],[Período]])</f>
        <v>52017</v>
      </c>
      <c r="C140" s="20">
        <v>114.3004</v>
      </c>
      <c r="D140" s="20">
        <v>77.350899999999996</v>
      </c>
      <c r="E140" s="20">
        <v>117.586</v>
      </c>
    </row>
    <row r="141" spans="1:5" x14ac:dyDescent="0.3">
      <c r="A141" s="58">
        <v>42887</v>
      </c>
      <c r="B141" s="197" t="str">
        <f>MONTH(Indice_RMR[[#This Row],[Período]])&amp;YEAR(Indice_RMR[[#This Row],[Período]])</f>
        <v>62017</v>
      </c>
      <c r="C141" s="20">
        <v>112.52460000000001</v>
      </c>
      <c r="D141" s="20">
        <v>80.042599999999993</v>
      </c>
      <c r="E141" s="20">
        <v>115.2565</v>
      </c>
    </row>
    <row r="142" spans="1:5" x14ac:dyDescent="0.3">
      <c r="A142" s="58">
        <v>42917</v>
      </c>
      <c r="B142" s="197" t="str">
        <f>MONTH(Indice_RMR[[#This Row],[Período]])&amp;YEAR(Indice_RMR[[#This Row],[Período]])</f>
        <v>72017</v>
      </c>
      <c r="C142" s="20">
        <v>114.2034</v>
      </c>
      <c r="D142" s="20">
        <v>72.600200000000001</v>
      </c>
      <c r="E142" s="20">
        <v>118.0659</v>
      </c>
    </row>
    <row r="143" spans="1:5" x14ac:dyDescent="0.3">
      <c r="A143" s="58">
        <v>42948</v>
      </c>
      <c r="B143" s="197" t="str">
        <f>MONTH(Indice_RMR[[#This Row],[Período]])&amp;YEAR(Indice_RMR[[#This Row],[Período]])</f>
        <v>82017</v>
      </c>
      <c r="C143" s="20">
        <v>113.95010000000001</v>
      </c>
      <c r="D143" s="20">
        <v>77.305099999999996</v>
      </c>
      <c r="E143" s="20">
        <v>117.2039</v>
      </c>
    </row>
    <row r="144" spans="1:5" x14ac:dyDescent="0.3">
      <c r="A144" s="58">
        <v>42979</v>
      </c>
      <c r="B144" s="197" t="str">
        <f>MONTH(Indice_RMR[[#This Row],[Período]])&amp;YEAR(Indice_RMR[[#This Row],[Período]])</f>
        <v>92017</v>
      </c>
      <c r="C144" s="20">
        <v>111.2186</v>
      </c>
      <c r="D144" s="20">
        <v>70.581800000000001</v>
      </c>
      <c r="E144" s="20">
        <v>115.0001</v>
      </c>
    </row>
    <row r="145" spans="1:5" x14ac:dyDescent="0.3">
      <c r="A145" s="58">
        <v>43009</v>
      </c>
      <c r="B145" s="197" t="str">
        <f>MONTH(Indice_RMR[[#This Row],[Período]])&amp;YEAR(Indice_RMR[[#This Row],[Período]])</f>
        <v>102017</v>
      </c>
      <c r="C145" s="20">
        <v>112.1247</v>
      </c>
      <c r="D145" s="20">
        <v>75.2072</v>
      </c>
      <c r="E145" s="20">
        <v>115.44159999999999</v>
      </c>
    </row>
    <row r="146" spans="1:5" x14ac:dyDescent="0.3">
      <c r="A146" s="58">
        <v>43040</v>
      </c>
      <c r="B146" s="197" t="str">
        <f>MONTH(Indice_RMR[[#This Row],[Período]])&amp;YEAR(Indice_RMR[[#This Row],[Período]])</f>
        <v>112017</v>
      </c>
      <c r="C146" s="20">
        <v>132.39449999999999</v>
      </c>
      <c r="D146" s="20">
        <v>83.460899999999995</v>
      </c>
      <c r="E146" s="20">
        <v>136.96379999999999</v>
      </c>
    </row>
    <row r="147" spans="1:5" x14ac:dyDescent="0.3">
      <c r="A147" s="61">
        <v>43070</v>
      </c>
      <c r="B147" s="198" t="str">
        <f>MONTH(Indice_RMR[[#This Row],[Período]])&amp;YEAR(Indice_RMR[[#This Row],[Período]])</f>
        <v>122017</v>
      </c>
      <c r="C147" s="21">
        <v>166.73220000000001</v>
      </c>
      <c r="D147" s="21">
        <v>143.29339999999999</v>
      </c>
      <c r="E147" s="21">
        <v>167.82089999999999</v>
      </c>
    </row>
    <row r="148" spans="1:5" x14ac:dyDescent="0.3">
      <c r="A148" s="58">
        <v>43101</v>
      </c>
      <c r="B148" s="197" t="str">
        <f>MONTH(Indice_RMR[[#This Row],[Período]])&amp;YEAR(Indice_RMR[[#This Row],[Período]])</f>
        <v>12018</v>
      </c>
      <c r="C148" s="20">
        <v>122.52119999999999</v>
      </c>
      <c r="D148" s="20">
        <v>82.602599999999995</v>
      </c>
      <c r="E148" s="20">
        <v>126.09439999999999</v>
      </c>
    </row>
    <row r="149" spans="1:5" x14ac:dyDescent="0.3">
      <c r="A149" s="58">
        <v>43132</v>
      </c>
      <c r="B149" s="197" t="str">
        <f>MONTH(Indice_RMR[[#This Row],[Período]])&amp;YEAR(Indice_RMR[[#This Row],[Período]])</f>
        <v>22018</v>
      </c>
      <c r="C149" s="20">
        <v>124.6407</v>
      </c>
      <c r="D149" s="20">
        <v>151.73079999999999</v>
      </c>
      <c r="E149" s="20">
        <v>120.0311</v>
      </c>
    </row>
    <row r="150" spans="1:5" x14ac:dyDescent="0.3">
      <c r="A150" s="58">
        <v>43160</v>
      </c>
      <c r="B150" s="197" t="str">
        <f>MONTH(Indice_RMR[[#This Row],[Período]])&amp;YEAR(Indice_RMR[[#This Row],[Período]])</f>
        <v>32018</v>
      </c>
      <c r="C150" s="20">
        <v>119.4162</v>
      </c>
      <c r="D150" s="20">
        <v>81.173900000000003</v>
      </c>
      <c r="E150" s="20">
        <v>122.81659999999999</v>
      </c>
    </row>
    <row r="151" spans="1:5" x14ac:dyDescent="0.3">
      <c r="A151" s="58">
        <v>43191</v>
      </c>
      <c r="B151" s="197" t="str">
        <f>MONTH(Indice_RMR[[#This Row],[Período]])&amp;YEAR(Indice_RMR[[#This Row],[Período]])</f>
        <v>42018</v>
      </c>
      <c r="C151" s="20">
        <v>113.9337</v>
      </c>
      <c r="D151" s="20">
        <v>86.750799999999998</v>
      </c>
      <c r="E151" s="20">
        <v>116.0515</v>
      </c>
    </row>
    <row r="152" spans="1:5" x14ac:dyDescent="0.3">
      <c r="A152" s="58">
        <v>43221</v>
      </c>
      <c r="B152" s="197" t="str">
        <f>MONTH(Indice_RMR[[#This Row],[Período]])&amp;YEAR(Indice_RMR[[#This Row],[Período]])</f>
        <v>52018</v>
      </c>
      <c r="C152" s="20">
        <v>115.5103</v>
      </c>
      <c r="D152" s="20">
        <v>79.561999999999998</v>
      </c>
      <c r="E152" s="20">
        <v>118.6767</v>
      </c>
    </row>
    <row r="153" spans="1:5" x14ac:dyDescent="0.3">
      <c r="A153" s="58">
        <v>43252</v>
      </c>
      <c r="B153" s="201" t="str">
        <f>MONTH(Indice_RMR[[#This Row],[Período]])&amp;YEAR(Indice_RMR[[#This Row],[Período]])</f>
        <v>62018</v>
      </c>
      <c r="C153" s="59">
        <v>108.9298</v>
      </c>
      <c r="D153" s="20">
        <v>76.954899999999995</v>
      </c>
      <c r="E153" s="20">
        <v>111.6801</v>
      </c>
    </row>
    <row r="154" spans="1:5" x14ac:dyDescent="0.3">
      <c r="A154" s="58">
        <v>43282</v>
      </c>
      <c r="B154" s="201" t="str">
        <f>MONTH(Indice_RMR[[#This Row],[Período]])&amp;YEAR(Indice_RMR[[#This Row],[Período]])</f>
        <v>72018</v>
      </c>
      <c r="C154" s="59">
        <v>113.52500000000001</v>
      </c>
      <c r="D154" s="20">
        <v>76.575699999999998</v>
      </c>
      <c r="E154" s="20">
        <v>116.831</v>
      </c>
    </row>
    <row r="155" spans="1:5" x14ac:dyDescent="0.3">
      <c r="A155" s="58">
        <v>43313</v>
      </c>
      <c r="B155" s="184" t="str">
        <f>MONTH(Indice_RMR[[#This Row],[Período]])&amp;YEAR(Indice_RMR[[#This Row],[Período]])</f>
        <v>82018</v>
      </c>
      <c r="C155" s="59">
        <v>111.2901</v>
      </c>
      <c r="D155" s="20">
        <v>80.253399999999999</v>
      </c>
      <c r="E155" s="20">
        <v>113.8959</v>
      </c>
    </row>
    <row r="156" spans="1:5" x14ac:dyDescent="0.3">
      <c r="A156" s="58">
        <v>43344</v>
      </c>
      <c r="B156" s="132" t="str">
        <f>MONTH(Indice_RMR[[#This Row],[Período]])&amp;YEAR(Indice_RMR[[#This Row],[Período]])</f>
        <v>92018</v>
      </c>
      <c r="C156" s="20">
        <v>107.0056</v>
      </c>
      <c r="D156" s="20">
        <v>77.414699999999996</v>
      </c>
      <c r="E156" s="20">
        <v>109.4804</v>
      </c>
    </row>
    <row r="157" spans="1:5" x14ac:dyDescent="0.3">
      <c r="A157" s="58">
        <v>43374</v>
      </c>
      <c r="B157" s="132" t="str">
        <f>MONTH(Indice_RMR[[#This Row],[Período]])&amp;YEAR(Indice_RMR[[#This Row],[Período]])</f>
        <v>102018</v>
      </c>
      <c r="C157" s="20">
        <v>112.0369</v>
      </c>
      <c r="D157" s="20">
        <v>81.276200000000003</v>
      </c>
      <c r="E157" s="20">
        <v>114.59139999999999</v>
      </c>
    </row>
    <row r="158" spans="1:5" x14ac:dyDescent="0.3">
      <c r="A158" s="58">
        <v>43405</v>
      </c>
      <c r="B158" s="132" t="str">
        <f>MONTH(Indice_RMR[[#This Row],[Período]])&amp;YEAR(Indice_RMR[[#This Row],[Período]])</f>
        <v>112018</v>
      </c>
      <c r="C158" s="20">
        <v>127.4589</v>
      </c>
      <c r="D158" s="20">
        <v>85.103099999999998</v>
      </c>
      <c r="E158" s="20">
        <v>131.2775</v>
      </c>
    </row>
    <row r="159" spans="1:5" x14ac:dyDescent="0.3">
      <c r="A159" s="58">
        <v>43435</v>
      </c>
      <c r="B159" s="132" t="str">
        <f>MONTH(Indice_RMR[[#This Row],[Período]])&amp;YEAR(Indice_RMR[[#This Row],[Período]])</f>
        <v>122018</v>
      </c>
      <c r="C159" s="20">
        <v>170.80850000000001</v>
      </c>
      <c r="D159" s="20">
        <v>147.84870000000001</v>
      </c>
      <c r="E159" s="20">
        <v>171.75559999999999</v>
      </c>
    </row>
    <row r="160" spans="1:5" x14ac:dyDescent="0.3">
      <c r="A160" s="58">
        <v>43466</v>
      </c>
      <c r="B160" s="132" t="str">
        <f>MONTH(Indice_RMR[[#This Row],[Período]])&amp;YEAR(Indice_RMR[[#This Row],[Período]])</f>
        <v>12019</v>
      </c>
      <c r="C160" s="20">
        <v>119.89</v>
      </c>
      <c r="D160" s="20">
        <v>126.64</v>
      </c>
      <c r="E160" s="20">
        <v>117.69</v>
      </c>
    </row>
    <row r="161" spans="1:5" x14ac:dyDescent="0.3">
      <c r="A161" s="58">
        <v>43497</v>
      </c>
      <c r="B161" s="132" t="str">
        <f>MONTH(Indice_RMR[[#This Row],[Período]])&amp;YEAR(Indice_RMR[[#This Row],[Período]])</f>
        <v>22019</v>
      </c>
      <c r="C161" s="20">
        <v>119.89</v>
      </c>
      <c r="D161" s="20">
        <v>126.64</v>
      </c>
      <c r="E161" s="20">
        <v>117.69</v>
      </c>
    </row>
    <row r="162" spans="1:5" x14ac:dyDescent="0.3">
      <c r="A162" s="58">
        <v>43525</v>
      </c>
      <c r="B162" s="132" t="str">
        <f>MONTH(Indice_RMR[[#This Row],[Período]])&amp;YEAR(Indice_RMR[[#This Row],[Período]])</f>
        <v>32019</v>
      </c>
      <c r="C162" s="20">
        <v>116.95</v>
      </c>
      <c r="D162" s="20">
        <v>80.42</v>
      </c>
      <c r="E162" s="20">
        <v>120.16</v>
      </c>
    </row>
    <row r="163" spans="1:5" x14ac:dyDescent="0.3">
      <c r="A163" s="58">
        <v>43556</v>
      </c>
      <c r="B163" s="132" t="str">
        <f>MONTH(Indice_RMR[[#This Row],[Período]])&amp;YEAR(Indice_RMR[[#This Row],[Período]])</f>
        <v>42019</v>
      </c>
      <c r="C163" s="20">
        <v>110.73</v>
      </c>
      <c r="D163" s="20">
        <v>79.53</v>
      </c>
      <c r="E163" s="20">
        <v>113.36</v>
      </c>
    </row>
    <row r="164" spans="1:5" x14ac:dyDescent="0.3">
      <c r="A164" s="58">
        <v>43586</v>
      </c>
      <c r="B164" s="132" t="str">
        <f>MONTH(Indice_RMR[[#This Row],[Período]])&amp;YEAR(Indice_RMR[[#This Row],[Período]])</f>
        <v>52019</v>
      </c>
      <c r="C164" s="20">
        <v>116</v>
      </c>
      <c r="D164" s="20">
        <v>84.18</v>
      </c>
      <c r="E164" s="20">
        <v>118.67</v>
      </c>
    </row>
    <row r="165" spans="1:5" x14ac:dyDescent="0.3">
      <c r="A165" s="58">
        <v>43617</v>
      </c>
      <c r="B165" s="132" t="str">
        <f>MONTH(Indice_RMR[[#This Row],[Período]])&amp;YEAR(Indice_RMR[[#This Row],[Período]])</f>
        <v>62019</v>
      </c>
      <c r="C165" s="20">
        <v>111.46</v>
      </c>
      <c r="D165" s="20">
        <v>82.65</v>
      </c>
      <c r="E165" s="20">
        <v>113.81</v>
      </c>
    </row>
    <row r="166" spans="1:5" x14ac:dyDescent="0.3">
      <c r="A166" s="58">
        <v>43647</v>
      </c>
      <c r="B166" s="132" t="str">
        <f>MONTH(Indice_RMR[[#This Row],[Período]])&amp;YEAR(Indice_RMR[[#This Row],[Período]])</f>
        <v>72019</v>
      </c>
      <c r="C166" s="20">
        <v>112.73</v>
      </c>
      <c r="D166" s="20">
        <v>83.6</v>
      </c>
      <c r="E166" s="20">
        <v>115.1</v>
      </c>
    </row>
    <row r="167" spans="1:5" x14ac:dyDescent="0.3">
      <c r="A167" s="58">
        <v>43678</v>
      </c>
      <c r="B167" s="132" t="str">
        <f>MONTH(Indice_RMR[[#This Row],[Período]])&amp;YEAR(Indice_RMR[[#This Row],[Período]])</f>
        <v>82019</v>
      </c>
      <c r="C167" s="20">
        <v>109.45</v>
      </c>
      <c r="D167" s="20">
        <v>83.48</v>
      </c>
      <c r="E167" s="20">
        <v>111.48</v>
      </c>
    </row>
    <row r="168" spans="1:5" x14ac:dyDescent="0.3">
      <c r="A168" s="58">
        <v>43709</v>
      </c>
      <c r="B168" s="132" t="str">
        <f>MONTH(Indice_RMR[[#This Row],[Período]])&amp;YEAR(Indice_RMR[[#This Row],[Período]])</f>
        <v>92019</v>
      </c>
      <c r="C168" s="20">
        <v>108.92</v>
      </c>
      <c r="D168" s="20">
        <v>84.67</v>
      </c>
      <c r="E168" s="20">
        <v>110.75</v>
      </c>
    </row>
    <row r="169" spans="1:5" x14ac:dyDescent="0.3">
      <c r="A169" s="58">
        <v>43739</v>
      </c>
      <c r="B169" s="132" t="str">
        <f>MONTH(Indice_RMR[[#This Row],[Período]])&amp;YEAR(Indice_RMR[[#This Row],[Período]])</f>
        <v>102019</v>
      </c>
      <c r="C169" s="20">
        <v>110.89</v>
      </c>
      <c r="D169" s="20">
        <v>84.81</v>
      </c>
      <c r="E169" s="20">
        <v>112.91</v>
      </c>
    </row>
    <row r="170" spans="1:5" x14ac:dyDescent="0.3">
      <c r="A170" s="58">
        <v>43770</v>
      </c>
      <c r="B170" s="132" t="str">
        <f>MONTH(Indice_RMR[[#This Row],[Período]])&amp;YEAR(Indice_RMR[[#This Row],[Período]])</f>
        <v>112019</v>
      </c>
      <c r="C170" s="20">
        <v>129.38999999999999</v>
      </c>
      <c r="D170" s="20">
        <v>91.08</v>
      </c>
      <c r="E170" s="20">
        <v>132.71</v>
      </c>
    </row>
    <row r="171" spans="1:5" x14ac:dyDescent="0.3">
      <c r="A171" s="58">
        <v>43800</v>
      </c>
      <c r="B171" s="132" t="str">
        <f>MONTH(Indice_RMR[[#This Row],[Período]])&amp;YEAR(Indice_RMR[[#This Row],[Período]])</f>
        <v>122019</v>
      </c>
      <c r="C171" s="20">
        <v>168.24</v>
      </c>
      <c r="D171" s="20">
        <v>148.91999999999999</v>
      </c>
      <c r="E171" s="20">
        <v>168.86</v>
      </c>
    </row>
    <row r="172" spans="1:5" x14ac:dyDescent="0.3">
      <c r="A172" s="58">
        <v>43831</v>
      </c>
      <c r="B172" s="132" t="str">
        <f>MONTH(Indice_RMR[[#This Row],[Período]])&amp;YEAR(Indice_RMR[[#This Row],[Período]])</f>
        <v>12020</v>
      </c>
      <c r="C172" s="20">
        <v>120.15</v>
      </c>
      <c r="D172" s="20">
        <v>86.13</v>
      </c>
      <c r="E172" s="20">
        <v>123.04</v>
      </c>
    </row>
    <row r="173" spans="1:5" x14ac:dyDescent="0.3">
      <c r="A173" s="58">
        <v>43862</v>
      </c>
      <c r="B173" s="132" t="str">
        <f>MONTH(Indice_RMR[[#This Row],[Período]])&amp;YEAR(Indice_RMR[[#This Row],[Período]])</f>
        <v>22020</v>
      </c>
      <c r="C173" s="20">
        <v>116.55</v>
      </c>
      <c r="D173" s="20">
        <v>127.83</v>
      </c>
      <c r="E173" s="20">
        <v>114.03</v>
      </c>
    </row>
    <row r="174" spans="1:5" x14ac:dyDescent="0.3">
      <c r="A174" s="58">
        <v>43891</v>
      </c>
      <c r="B174" s="132" t="str">
        <f>MONTH(Indice_RMR[[#This Row],[Período]])&amp;YEAR(Indice_RMR[[#This Row],[Período]])</f>
        <v>32020</v>
      </c>
      <c r="C174" s="20">
        <v>117.14</v>
      </c>
      <c r="D174" s="20">
        <v>95.71</v>
      </c>
      <c r="E174" s="20">
        <v>118.55</v>
      </c>
    </row>
    <row r="175" spans="1:5" x14ac:dyDescent="0.3">
      <c r="A175" s="58">
        <v>43922</v>
      </c>
      <c r="B175" s="132" t="str">
        <f>MONTH(Indice_RMR[[#This Row],[Período]])&amp;YEAR(Indice_RMR[[#This Row],[Período]])</f>
        <v>42020</v>
      </c>
      <c r="C175" s="20">
        <v>116.17</v>
      </c>
      <c r="D175" s="20">
        <v>85.46</v>
      </c>
      <c r="E175" s="20">
        <v>118.68</v>
      </c>
    </row>
    <row r="176" spans="1:5" x14ac:dyDescent="0.3">
      <c r="A176" s="58">
        <v>43952</v>
      </c>
      <c r="B176" s="132" t="str">
        <f>MONTH(Indice_RMR[[#This Row],[Período]])&amp;YEAR(Indice_RMR[[#This Row],[Período]])</f>
        <v>52020</v>
      </c>
      <c r="C176" s="20">
        <v>102.36</v>
      </c>
      <c r="D176" s="20">
        <v>83.8</v>
      </c>
      <c r="E176" s="20">
        <v>103.46</v>
      </c>
    </row>
    <row r="177" spans="1:5" x14ac:dyDescent="0.3">
      <c r="A177" s="58">
        <v>43983</v>
      </c>
      <c r="B177" s="132" t="str">
        <f>MONTH(Indice_RMR[[#This Row],[Período]])&amp;YEAR(Indice_RMR[[#This Row],[Período]])</f>
        <v>62020</v>
      </c>
      <c r="C177" s="20">
        <v>106.85</v>
      </c>
      <c r="D177" s="20">
        <v>88.43</v>
      </c>
      <c r="E177" s="20">
        <v>107.84</v>
      </c>
    </row>
    <row r="178" spans="1:5" x14ac:dyDescent="0.3">
      <c r="A178" s="58">
        <v>44013</v>
      </c>
      <c r="B178" s="132" t="str">
        <f>MONTH(Indice_RMR[[#This Row],[Período]])&amp;YEAR(Indice_RMR[[#This Row],[Período]])</f>
        <v>72020</v>
      </c>
      <c r="C178" s="20">
        <v>111.07</v>
      </c>
      <c r="D178" s="20">
        <v>88.43</v>
      </c>
      <c r="E178" s="20">
        <v>112.53</v>
      </c>
    </row>
    <row r="179" spans="1:5" x14ac:dyDescent="0.3">
      <c r="A179" s="58">
        <v>44044</v>
      </c>
      <c r="B179" s="132" t="str">
        <f>MONTH(Indice_RMR[[#This Row],[Período]])&amp;YEAR(Indice_RMR[[#This Row],[Período]])</f>
        <v>82020</v>
      </c>
      <c r="C179" s="20">
        <v>112.24</v>
      </c>
      <c r="D179" s="20">
        <v>89.44</v>
      </c>
      <c r="E179" s="20">
        <v>113.71</v>
      </c>
    </row>
    <row r="180" spans="1:5" x14ac:dyDescent="0.3">
      <c r="A180" s="58">
        <v>44075</v>
      </c>
      <c r="B180" s="132" t="str">
        <f>MONTH(Indice_RMR[[#This Row],[Período]])&amp;YEAR(Indice_RMR[[#This Row],[Período]])</f>
        <v>92020</v>
      </c>
      <c r="C180" s="20">
        <v>111.34</v>
      </c>
      <c r="D180" s="20">
        <v>85.61</v>
      </c>
      <c r="E180" s="20">
        <v>113.2</v>
      </c>
    </row>
    <row r="181" spans="1:5" x14ac:dyDescent="0.3">
      <c r="A181" s="58">
        <v>44105</v>
      </c>
      <c r="B181" s="132" t="str">
        <f>MONTH(Indice_RMR[[#This Row],[Período]])&amp;YEAR(Indice_RMR[[#This Row],[Período]])</f>
        <v>102020</v>
      </c>
      <c r="C181" s="20">
        <v>108.8</v>
      </c>
      <c r="D181" s="20">
        <v>84.37</v>
      </c>
      <c r="E181" s="20">
        <v>110.51</v>
      </c>
    </row>
    <row r="182" spans="1:5" x14ac:dyDescent="0.3">
      <c r="A182" s="58">
        <v>44136</v>
      </c>
      <c r="B182" s="132" t="str">
        <f>MONTH(Indice_RMR[[#This Row],[Período]])&amp;YEAR(Indice_RMR[[#This Row],[Período]])</f>
        <v>112020</v>
      </c>
      <c r="C182" s="20">
        <v>128.65</v>
      </c>
      <c r="D182" s="20">
        <v>99.16</v>
      </c>
      <c r="E182" s="20">
        <v>130.80000000000001</v>
      </c>
    </row>
    <row r="183" spans="1:5" x14ac:dyDescent="0.3">
      <c r="A183" s="58">
        <v>44166</v>
      </c>
      <c r="B183" s="132" t="str">
        <f>MONTH(Indice_RMR[[#This Row],[Período]])&amp;YEAR(Indice_RMR[[#This Row],[Período]])</f>
        <v>122020</v>
      </c>
      <c r="C183" s="20">
        <v>162.53</v>
      </c>
      <c r="D183" s="20">
        <v>152.97</v>
      </c>
      <c r="E183" s="20">
        <v>161.53</v>
      </c>
    </row>
    <row r="184" spans="1:5" x14ac:dyDescent="0.3">
      <c r="A184" s="58">
        <v>44197</v>
      </c>
      <c r="B184" s="132" t="str">
        <f>MONTH(Indice_RMR[[#This Row],[Período]])&amp;YEAR(Indice_RMR[[#This Row],[Período]])</f>
        <v>12021</v>
      </c>
      <c r="C184" s="20">
        <v>114.82</v>
      </c>
      <c r="D184" s="20">
        <v>100.59</v>
      </c>
      <c r="E184" s="20">
        <v>115.15</v>
      </c>
    </row>
    <row r="185" spans="1:5" x14ac:dyDescent="0.3">
      <c r="A185" s="58">
        <v>44228</v>
      </c>
      <c r="B185" s="132" t="str">
        <f>MONTH(Indice_RMR[[#This Row],[Período]])&amp;YEAR(Indice_RMR[[#This Row],[Período]])</f>
        <v>22021</v>
      </c>
      <c r="C185" s="20">
        <v>114.99</v>
      </c>
      <c r="D185" s="20">
        <v>139.33000000000001</v>
      </c>
      <c r="E185" s="20">
        <v>110.28</v>
      </c>
    </row>
    <row r="186" spans="1:5" x14ac:dyDescent="0.3">
      <c r="A186" s="58">
        <v>44256</v>
      </c>
      <c r="B186" s="132" t="str">
        <f>MONTH(Indice_RMR[[#This Row],[Período]])&amp;YEAR(Indice_RMR[[#This Row],[Período]])</f>
        <v>32021</v>
      </c>
      <c r="C186" s="20">
        <v>110</v>
      </c>
      <c r="D186" s="20">
        <v>107.99</v>
      </c>
      <c r="E186" s="20">
        <v>108.82</v>
      </c>
    </row>
    <row r="187" spans="1:5" x14ac:dyDescent="0.3">
      <c r="A187" s="58">
        <v>44287</v>
      </c>
      <c r="B187" s="132" t="str">
        <f>MONTH(Indice_RMR[[#This Row],[Período]])&amp;YEAR(Indice_RMR[[#This Row],[Período]])</f>
        <v>42021</v>
      </c>
      <c r="C187" s="20">
        <v>111.62</v>
      </c>
      <c r="D187" s="20">
        <v>86.37</v>
      </c>
      <c r="E187" s="20">
        <v>113.43</v>
      </c>
    </row>
    <row r="188" spans="1:5" x14ac:dyDescent="0.3">
      <c r="A188" s="58">
        <v>44317</v>
      </c>
      <c r="B188" s="132" t="str">
        <f>MONTH(Indice_RMR[[#This Row],[Período]])&amp;YEAR(Indice_RMR[[#This Row],[Período]])</f>
        <v>52021</v>
      </c>
      <c r="C188" s="20">
        <v>104.45</v>
      </c>
      <c r="D188" s="20">
        <v>86.3</v>
      </c>
      <c r="E188" s="20">
        <v>105.39</v>
      </c>
    </row>
    <row r="189" spans="1:5" x14ac:dyDescent="0.3">
      <c r="A189" s="58">
        <v>44348</v>
      </c>
      <c r="B189" s="132" t="str">
        <f>MONTH(Indice_RMR[[#This Row],[Período]])&amp;YEAR(Indice_RMR[[#This Row],[Período]])</f>
        <v>62021</v>
      </c>
      <c r="C189" s="20">
        <v>103.89</v>
      </c>
      <c r="D189" s="20">
        <v>88.29</v>
      </c>
      <c r="E189" s="20">
        <v>104.53</v>
      </c>
    </row>
    <row r="190" spans="1:5" x14ac:dyDescent="0.3">
      <c r="A190" s="58">
        <v>44378</v>
      </c>
      <c r="B190" s="132" t="str">
        <f>MONTH(Indice_RMR[[#This Row],[Período]])&amp;YEAR(Indice_RMR[[#This Row],[Período]])</f>
        <v>72021</v>
      </c>
      <c r="C190" s="20">
        <v>102.64</v>
      </c>
      <c r="D190" s="20">
        <v>86.48</v>
      </c>
      <c r="E190" s="20">
        <v>103.33</v>
      </c>
    </row>
    <row r="191" spans="1:5" x14ac:dyDescent="0.3">
      <c r="A191" s="58">
        <v>44409</v>
      </c>
      <c r="B191" s="132" t="str">
        <f>MONTH(Indice_RMR[[#This Row],[Período]])&amp;YEAR(Indice_RMR[[#This Row],[Período]])</f>
        <v>82021</v>
      </c>
      <c r="C191" s="20">
        <v>99.9</v>
      </c>
      <c r="D191" s="20">
        <v>84.56</v>
      </c>
      <c r="E191" s="20">
        <v>100.55</v>
      </c>
    </row>
    <row r="192" spans="1:5" x14ac:dyDescent="0.3">
      <c r="A192" s="58">
        <v>44440</v>
      </c>
      <c r="B192" s="132" t="str">
        <f>MONTH(Indice_RMR[[#This Row],[Período]])&amp;YEAR(Indice_RMR[[#This Row],[Período]])</f>
        <v>92021</v>
      </c>
      <c r="C192" s="20">
        <v>99.55</v>
      </c>
      <c r="D192" s="20">
        <v>87.92</v>
      </c>
      <c r="E192" s="20">
        <v>99.67</v>
      </c>
    </row>
    <row r="193" spans="1:5" x14ac:dyDescent="0.3">
      <c r="A193" s="58">
        <v>44470</v>
      </c>
      <c r="B193" s="132" t="str">
        <f>MONTH(Indice_RMR[[#This Row],[Período]])&amp;YEAR(Indice_RMR[[#This Row],[Período]])</f>
        <v>102021</v>
      </c>
      <c r="C193" s="20">
        <v>104.67</v>
      </c>
      <c r="D193" s="20">
        <v>93.13</v>
      </c>
      <c r="E193" s="20">
        <v>104.72</v>
      </c>
    </row>
    <row r="194" spans="1:5" x14ac:dyDescent="0.3">
      <c r="A194" s="58">
        <v>44501</v>
      </c>
      <c r="B194" s="132" t="str">
        <f>MONTH(Indice_RMR[[#This Row],[Período]])&amp;YEAR(Indice_RMR[[#This Row],[Período]])</f>
        <v>112021</v>
      </c>
      <c r="C194" s="20">
        <v>117.25</v>
      </c>
      <c r="D194" s="20">
        <v>96.76</v>
      </c>
      <c r="E194" s="20">
        <v>118.33</v>
      </c>
    </row>
    <row r="195" spans="1:5" x14ac:dyDescent="0.3">
      <c r="A195" s="58">
        <v>44531</v>
      </c>
      <c r="B195" s="132" t="str">
        <f>MONTH(Indice_RMR[[#This Row],[Período]])&amp;YEAR(Indice_RMR[[#This Row],[Período]])</f>
        <v>122021</v>
      </c>
      <c r="C195" s="20">
        <v>151.97999999999999</v>
      </c>
      <c r="D195" s="20">
        <v>155.59</v>
      </c>
      <c r="E195" s="20">
        <v>149.13999999999999</v>
      </c>
    </row>
    <row r="196" spans="1:5" x14ac:dyDescent="0.3">
      <c r="A196" s="58">
        <v>44562</v>
      </c>
      <c r="B196" s="132" t="str">
        <f>MONTH(Indice_RMR[[#This Row],[Período]])&amp;YEAR(Indice_RMR[[#This Row],[Período]])</f>
        <v>12022</v>
      </c>
      <c r="C196" s="20">
        <v>107.62</v>
      </c>
      <c r="D196" s="20">
        <v>92.62</v>
      </c>
      <c r="E196" s="20">
        <v>108.07</v>
      </c>
    </row>
    <row r="197" spans="1:5" x14ac:dyDescent="0.3">
      <c r="A197" s="58">
        <v>44593</v>
      </c>
      <c r="B197" s="132" t="str">
        <f>MONTH(Indice_RMR[[#This Row],[Período]])&amp;YEAR(Indice_RMR[[#This Row],[Período]])</f>
        <v>22022</v>
      </c>
      <c r="C197" s="20">
        <v>116.66</v>
      </c>
      <c r="D197" s="20">
        <v>122.79</v>
      </c>
      <c r="E197" s="20">
        <v>114.24</v>
      </c>
    </row>
    <row r="198" spans="1:5" x14ac:dyDescent="0.3">
      <c r="A198" s="58">
        <v>44621</v>
      </c>
      <c r="B198" s="132" t="str">
        <f>MONTH(Indice_RMR[[#This Row],[Período]])&amp;YEAR(Indice_RMR[[#This Row],[Período]])</f>
        <v>32022</v>
      </c>
      <c r="C198" s="20">
        <v>115.49</v>
      </c>
      <c r="D198" s="20">
        <v>106.76</v>
      </c>
      <c r="E198" s="20">
        <v>115.1</v>
      </c>
    </row>
    <row r="199" spans="1:5" x14ac:dyDescent="0.3">
      <c r="A199" s="58">
        <v>44652</v>
      </c>
      <c r="B199" s="132" t="str">
        <f>MONTH(Indice_RMR[[#This Row],[Período]])&amp;YEAR(Indice_RMR[[#This Row],[Período]])</f>
        <v>42022</v>
      </c>
      <c r="C199" s="20">
        <v>104.63</v>
      </c>
      <c r="D199" s="20">
        <v>93.89</v>
      </c>
      <c r="E199" s="20">
        <v>104.73</v>
      </c>
    </row>
    <row r="200" spans="1:5" x14ac:dyDescent="0.3">
      <c r="A200" s="58">
        <v>44682</v>
      </c>
      <c r="B200" s="132" t="str">
        <f>MONTH(Indice_RMR[[#This Row],[Período]])&amp;YEAR(Indice_RMR[[#This Row],[Período]])</f>
        <v>52022</v>
      </c>
      <c r="C200" s="20">
        <v>103.91</v>
      </c>
      <c r="D200" s="20">
        <v>92.67</v>
      </c>
      <c r="E200" s="20">
        <v>104.13</v>
      </c>
    </row>
    <row r="201" spans="1:5" x14ac:dyDescent="0.3">
      <c r="A201" s="58">
        <v>44713</v>
      </c>
      <c r="B201" s="132" t="str">
        <f>MONTH(Indice_RMR[[#This Row],[Período]])&amp;YEAR(Indice_RMR[[#This Row],[Período]])</f>
        <v>62022</v>
      </c>
      <c r="C201" s="20">
        <v>103.35</v>
      </c>
      <c r="D201" s="20">
        <v>91.46</v>
      </c>
      <c r="E201" s="20">
        <v>103.58</v>
      </c>
    </row>
    <row r="202" spans="1:5" x14ac:dyDescent="0.3">
      <c r="A202" s="58">
        <v>44743</v>
      </c>
      <c r="B202" s="132" t="str">
        <f>MONTH(Indice_RMR[[#This Row],[Período]])&amp;YEAR(Indice_RMR[[#This Row],[Período]])</f>
        <v>72022</v>
      </c>
      <c r="C202" s="20">
        <v>109.44</v>
      </c>
      <c r="D202" s="20">
        <v>95.17</v>
      </c>
      <c r="E202" s="20">
        <v>109.96</v>
      </c>
    </row>
    <row r="203" spans="1:5" x14ac:dyDescent="0.3">
      <c r="A203" s="58">
        <v>44774</v>
      </c>
      <c r="B203" s="132" t="str">
        <f>MONTH(Indice_RMR[[#This Row],[Período]])&amp;YEAR(Indice_RMR[[#This Row],[Período]])</f>
        <v>82022</v>
      </c>
      <c r="C203" s="20">
        <v>106.24</v>
      </c>
      <c r="D203" s="20">
        <v>88.92</v>
      </c>
      <c r="E203" s="20">
        <v>107.15</v>
      </c>
    </row>
    <row r="204" spans="1:5" x14ac:dyDescent="0.3">
      <c r="A204" s="58">
        <v>44805</v>
      </c>
      <c r="B204" s="132" t="str">
        <f>MONTH(Indice_RMR[[#This Row],[Período]])&amp;YEAR(Indice_RMR[[#This Row],[Período]])</f>
        <v>92022</v>
      </c>
      <c r="C204" s="20">
        <v>108.47</v>
      </c>
      <c r="D204" s="20">
        <v>91.97</v>
      </c>
      <c r="E204" s="20">
        <v>109.23</v>
      </c>
    </row>
    <row r="205" spans="1:5" x14ac:dyDescent="0.3">
      <c r="A205" s="58">
        <v>44835</v>
      </c>
      <c r="B205" s="132" t="str">
        <f>MONTH(Indice_RMR[[#This Row],[Período]])&amp;YEAR(Indice_RMR[[#This Row],[Período]])</f>
        <v>102022</v>
      </c>
      <c r="C205" s="20">
        <v>109.14</v>
      </c>
      <c r="D205" s="20">
        <v>91.64</v>
      </c>
      <c r="E205" s="20">
        <v>110.03</v>
      </c>
    </row>
    <row r="206" spans="1:5" x14ac:dyDescent="0.3">
      <c r="A206" s="58">
        <v>44866</v>
      </c>
      <c r="B206" s="132" t="str">
        <f>MONTH(Indice_RMR[[#This Row],[Período]])&amp;YEAR(Indice_RMR[[#This Row],[Período]])</f>
        <v>112022</v>
      </c>
      <c r="C206" s="20">
        <v>126.18</v>
      </c>
      <c r="D206" s="20">
        <v>99.22</v>
      </c>
      <c r="E206" s="20">
        <v>128.05000000000001</v>
      </c>
    </row>
    <row r="207" spans="1:5" x14ac:dyDescent="0.3">
      <c r="A207" s="58">
        <v>44896</v>
      </c>
      <c r="B207" s="132" t="str">
        <f>MONTH(Indice_RMR[[#This Row],[Período]])&amp;YEAR(Indice_RMR[[#This Row],[Período]])</f>
        <v>122022</v>
      </c>
      <c r="C207" s="20">
        <v>165.29</v>
      </c>
      <c r="D207" s="20">
        <v>169.46</v>
      </c>
      <c r="E207" s="20">
        <v>162.49</v>
      </c>
    </row>
    <row r="208" spans="1:5" x14ac:dyDescent="0.3">
      <c r="A208" s="58">
        <v>44927</v>
      </c>
      <c r="B208" s="132" t="str">
        <f>MONTH(Indice_RMR[[#This Row],[Período]])&amp;YEAR(Indice_RMR[[#This Row],[Período]])</f>
        <v>12023</v>
      </c>
      <c r="C208" s="20">
        <v>120.04</v>
      </c>
      <c r="D208" s="20">
        <v>97.61</v>
      </c>
      <c r="E208" s="20">
        <v>121.36</v>
      </c>
    </row>
    <row r="209" spans="1:5" x14ac:dyDescent="0.3">
      <c r="A209" s="58">
        <v>44958</v>
      </c>
      <c r="B209" s="132" t="str">
        <f>MONTH(Indice_RMR[[#This Row],[Período]])&amp;YEAR(Indice_RMR[[#This Row],[Período]])</f>
        <v>22023</v>
      </c>
      <c r="C209" s="20">
        <v>114.93</v>
      </c>
      <c r="D209" s="20">
        <v>107.54</v>
      </c>
      <c r="E209" s="20">
        <v>114.38</v>
      </c>
    </row>
    <row r="210" spans="1:5" x14ac:dyDescent="0.3">
      <c r="A210" s="58">
        <v>44986</v>
      </c>
      <c r="B210" s="132" t="str">
        <f>MONTH(Indice_RMR[[#This Row],[Período]])&amp;YEAR(Indice_RMR[[#This Row],[Período]])</f>
        <v>32023</v>
      </c>
      <c r="C210" s="20">
        <v>120.02</v>
      </c>
      <c r="D210" s="20">
        <v>140.41999999999999</v>
      </c>
      <c r="E210" s="20">
        <v>115.78</v>
      </c>
    </row>
    <row r="211" spans="1:5" x14ac:dyDescent="0.3">
      <c r="A211" s="58">
        <v>45017</v>
      </c>
      <c r="B211" s="132" t="str">
        <f>MONTH(Indice_RMR[[#This Row],[Período]])&amp;YEAR(Indice_RMR[[#This Row],[Período]])</f>
        <v>42023</v>
      </c>
      <c r="C211" s="20">
        <v>115.02</v>
      </c>
      <c r="D211" s="20">
        <v>90.78</v>
      </c>
      <c r="E211" s="20">
        <v>116.77</v>
      </c>
    </row>
    <row r="212" spans="1:5" x14ac:dyDescent="0.3">
      <c r="A212" s="58">
        <v>45047</v>
      </c>
      <c r="B212" s="132" t="str">
        <f>MONTH(Indice_RMR[[#This Row],[Período]])&amp;YEAR(Indice_RMR[[#This Row],[Período]])</f>
        <v>52023</v>
      </c>
      <c r="C212" s="20">
        <v>110.03</v>
      </c>
      <c r="D212" s="20">
        <v>92.15</v>
      </c>
      <c r="E212" s="20">
        <v>111.09</v>
      </c>
    </row>
    <row r="213" spans="1:5" x14ac:dyDescent="0.3">
      <c r="A213" s="58">
        <v>45078</v>
      </c>
      <c r="B213" s="132" t="str">
        <f>MONTH(Indice_RMR[[#This Row],[Período]])&amp;YEAR(Indice_RMR[[#This Row],[Período]])</f>
        <v>62023</v>
      </c>
      <c r="C213" s="20">
        <v>113.31</v>
      </c>
      <c r="D213" s="20">
        <v>91.96</v>
      </c>
      <c r="E213" s="20">
        <v>114.66</v>
      </c>
    </row>
    <row r="214" spans="1:5" x14ac:dyDescent="0.3">
      <c r="A214" s="58">
        <v>45108</v>
      </c>
      <c r="B214" s="132" t="str">
        <f>MONTH(Indice_RMR[[#This Row],[Período]])&amp;YEAR(Indice_RMR[[#This Row],[Período]])</f>
        <v>72023</v>
      </c>
      <c r="C214" s="20">
        <v>113.96</v>
      </c>
      <c r="D214" s="20">
        <v>92.93</v>
      </c>
      <c r="E214" s="20">
        <v>115.29</v>
      </c>
    </row>
    <row r="215" spans="1:5" x14ac:dyDescent="0.3">
      <c r="A215" s="58">
        <v>45139</v>
      </c>
      <c r="B215" s="132" t="str">
        <f>MONTH(Indice_RMR[[#This Row],[Período]])&amp;YEAR(Indice_RMR[[#This Row],[Período]])</f>
        <v>82023</v>
      </c>
      <c r="C215" s="20">
        <v>114.1</v>
      </c>
      <c r="D215" s="20">
        <v>99.74</v>
      </c>
      <c r="E215" s="20">
        <v>114.76</v>
      </c>
    </row>
    <row r="216" spans="1:5" x14ac:dyDescent="0.3">
      <c r="A216" s="58">
        <v>45170</v>
      </c>
      <c r="B216" s="132" t="str">
        <f>MONTH(Indice_RMR[[#This Row],[Período]])&amp;YEAR(Indice_RMR[[#This Row],[Período]])</f>
        <v>92023</v>
      </c>
      <c r="C216" s="20">
        <v>112.37</v>
      </c>
      <c r="D216" s="20">
        <v>100.99</v>
      </c>
      <c r="E216" s="20">
        <v>112.75</v>
      </c>
    </row>
    <row r="217" spans="1:5" x14ac:dyDescent="0.3">
      <c r="A217" s="58">
        <v>45200</v>
      </c>
      <c r="B217" s="132" t="str">
        <f>MONTH(Indice_RMR[[#This Row],[Período]])&amp;YEAR(Indice_RMR[[#This Row],[Período]])</f>
        <v>102023</v>
      </c>
      <c r="C217" s="20">
        <v>111.38</v>
      </c>
      <c r="D217" s="20">
        <v>95.5</v>
      </c>
      <c r="E217" s="20">
        <v>112.29</v>
      </c>
    </row>
    <row r="218" spans="1:5" x14ac:dyDescent="0.3">
      <c r="A218" s="58">
        <v>45231</v>
      </c>
      <c r="B218" s="132" t="str">
        <f>MONTH(Indice_RMR[[#This Row],[Período]])&amp;YEAR(Indice_RMR[[#This Row],[Período]])</f>
        <v>112023</v>
      </c>
      <c r="C218" s="20">
        <v>128.02000000000001</v>
      </c>
      <c r="D218" s="20">
        <v>101.02</v>
      </c>
      <c r="E218" s="20">
        <v>130.06</v>
      </c>
    </row>
    <row r="219" spans="1:5" x14ac:dyDescent="0.3">
      <c r="A219" s="58">
        <v>45261</v>
      </c>
      <c r="B219" s="132" t="str">
        <f>MONTH(Indice_RMR[[#This Row],[Período]])&amp;YEAR(Indice_RMR[[#This Row],[Período]])</f>
        <v>122023</v>
      </c>
      <c r="C219" s="20">
        <v>169.95</v>
      </c>
      <c r="D219" s="20">
        <v>171.84</v>
      </c>
      <c r="E219" s="20">
        <v>168.05</v>
      </c>
    </row>
    <row r="220" spans="1:5" x14ac:dyDescent="0.3">
      <c r="A220" s="58">
        <v>45292</v>
      </c>
      <c r="B220" s="132" t="str">
        <f>MONTH(Indice_RMR[[#This Row],[Período]])&amp;YEAR(Indice_RMR[[#This Row],[Período]])</f>
        <v>12024</v>
      </c>
      <c r="C220" s="20">
        <v>120.97</v>
      </c>
      <c r="D220" s="20">
        <v>97.55</v>
      </c>
      <c r="E220" s="20">
        <v>122.66</v>
      </c>
    </row>
    <row r="221" spans="1:5" x14ac:dyDescent="0.3">
      <c r="A221" s="58">
        <v>45323</v>
      </c>
      <c r="B221" s="132" t="str">
        <f>MONTH(Indice_RMR[[#This Row],[Período]])&amp;YEAR(Indice_RMR[[#This Row],[Período]])</f>
        <v>22024</v>
      </c>
      <c r="C221" s="20">
        <v>120.04</v>
      </c>
      <c r="D221" s="20">
        <v>139.61000000000001</v>
      </c>
      <c r="E221" s="20">
        <v>116.61</v>
      </c>
    </row>
    <row r="222" spans="1:5" x14ac:dyDescent="0.3">
      <c r="A222" s="58">
        <v>45352</v>
      </c>
      <c r="B222" s="132" t="str">
        <f>MONTH(Indice_RMR[[#This Row],[Período]])&amp;YEAR(Indice_RMR[[#This Row],[Período]])</f>
        <v>32024</v>
      </c>
      <c r="C222" s="20">
        <v>116.47</v>
      </c>
      <c r="D222" s="20">
        <v>103.61</v>
      </c>
      <c r="E222" s="20">
        <v>117</v>
      </c>
    </row>
    <row r="223" spans="1:5" x14ac:dyDescent="0.3">
      <c r="A223" s="58">
        <v>45383</v>
      </c>
      <c r="B223" s="132" t="str">
        <f>MONTH(Indice_RMR[[#This Row],[Período]])&amp;YEAR(Indice_RMR[[#This Row],[Período]])</f>
        <v>42024</v>
      </c>
      <c r="C223" s="20">
        <v>113.47</v>
      </c>
      <c r="D223" s="20">
        <v>96.47</v>
      </c>
      <c r="E223" s="20">
        <v>114.5</v>
      </c>
    </row>
    <row r="224" spans="1:5" x14ac:dyDescent="0.3">
      <c r="A224" s="58">
        <v>45413</v>
      </c>
      <c r="B224" s="132" t="str">
        <f>MONTH(Indice_RMR[[#This Row],[Período]])&amp;YEAR(Indice_RMR[[#This Row],[Período]])</f>
        <v>52024</v>
      </c>
      <c r="C224" s="20">
        <v>111.98</v>
      </c>
      <c r="D224" s="20">
        <v>94.6</v>
      </c>
      <c r="E224" s="20">
        <v>113.05</v>
      </c>
    </row>
    <row r="225" spans="1:5" x14ac:dyDescent="0.3">
      <c r="A225" s="58">
        <v>45444</v>
      </c>
      <c r="B225" s="132" t="str">
        <f>MONTH(Indice_RMR[[#This Row],[Período]])&amp;YEAR(Indice_RMR[[#This Row],[Período]])</f>
        <v>62024</v>
      </c>
      <c r="C225" s="20">
        <v>113.3</v>
      </c>
      <c r="D225" s="20">
        <v>95.18</v>
      </c>
      <c r="E225" s="20">
        <v>114.43</v>
      </c>
    </row>
    <row r="226" spans="1:5" x14ac:dyDescent="0.3">
      <c r="A226" s="58">
        <v>45474</v>
      </c>
      <c r="B226" s="132" t="str">
        <f>MONTH(Indice_RMR[[#This Row],[Período]])&amp;YEAR(Indice_RMR[[#This Row],[Período]])</f>
        <v>72024</v>
      </c>
      <c r="C226" s="20">
        <v>116.36</v>
      </c>
      <c r="D226" s="20">
        <v>97.52</v>
      </c>
      <c r="E226" s="20">
        <v>117.5</v>
      </c>
    </row>
    <row r="227" spans="1:5" x14ac:dyDescent="0.3">
      <c r="A227" s="58">
        <v>45505</v>
      </c>
      <c r="B227" s="132" t="str">
        <f>MONTH(Indice_RMR[[#This Row],[Período]])&amp;YEAR(Indice_RMR[[#This Row],[Período]])</f>
        <v>82024</v>
      </c>
      <c r="C227" s="20">
        <v>111.81</v>
      </c>
      <c r="D227" s="20">
        <v>91.23</v>
      </c>
      <c r="E227" s="20">
        <v>113.18</v>
      </c>
    </row>
    <row r="228" spans="1:5" x14ac:dyDescent="0.3">
      <c r="A228" s="58">
        <v>45536</v>
      </c>
      <c r="B228" s="132" t="str">
        <f>MONTH(Indice_RMR[[#This Row],[Período]])&amp;YEAR(Indice_RMR[[#This Row],[Período]])</f>
        <v>92024</v>
      </c>
      <c r="C228" s="20">
        <v>110.53</v>
      </c>
      <c r="D228" s="20">
        <v>91.36</v>
      </c>
      <c r="E228" s="20">
        <v>111.75</v>
      </c>
    </row>
    <row r="229" spans="1:5" x14ac:dyDescent="0.3">
      <c r="A229" s="58">
        <v>45566</v>
      </c>
      <c r="B229" s="132" t="str">
        <f>MONTH(Indice_RMR[[#This Row],[Período]])&amp;YEAR(Indice_RMR[[#This Row],[Período]])</f>
        <v>102024</v>
      </c>
      <c r="C229" s="20">
        <v>111.38</v>
      </c>
      <c r="D229" s="20">
        <v>91.18</v>
      </c>
      <c r="E229" s="20">
        <v>112.72</v>
      </c>
    </row>
    <row r="230" spans="1:5" x14ac:dyDescent="0.3">
      <c r="A230" s="58">
        <v>45597</v>
      </c>
      <c r="B230" s="132" t="str">
        <f>MONTH(Indice_RMR[[#This Row],[Período]])&amp;YEAR(Indice_RMR[[#This Row],[Período]])</f>
        <v>112024</v>
      </c>
      <c r="C230" s="20">
        <v>123.6</v>
      </c>
      <c r="D230" s="20">
        <v>98.63</v>
      </c>
      <c r="E230" s="20">
        <v>125.41</v>
      </c>
    </row>
    <row r="231" spans="1:5" x14ac:dyDescent="0.3">
      <c r="A231" s="58">
        <v>45627</v>
      </c>
      <c r="B231" s="132" t="str">
        <f>MONTH(Indice_RMR[[#This Row],[Período]])&amp;YEAR(Indice_RMR[[#This Row],[Período]])</f>
        <v>122024</v>
      </c>
      <c r="C231" s="20">
        <v>164.03</v>
      </c>
      <c r="D231" s="20">
        <v>102.87</v>
      </c>
      <c r="E231" s="20">
        <v>169.85</v>
      </c>
    </row>
    <row r="232" spans="1:5" x14ac:dyDescent="0.3">
      <c r="A232" s="58">
        <v>45658</v>
      </c>
      <c r="B232" s="132" t="str">
        <f>MONTH(Indice_RMR[[#This Row],[Período]])&amp;YEAR(Indice_RMR[[#This Row],[Período]])</f>
        <v>12025</v>
      </c>
      <c r="C232" s="20">
        <v>116.67</v>
      </c>
      <c r="D232" s="20">
        <v>95.3</v>
      </c>
      <c r="E232" s="20">
        <v>118.12</v>
      </c>
    </row>
    <row r="233" spans="1:5" x14ac:dyDescent="0.3">
      <c r="A233" s="58">
        <v>45689</v>
      </c>
      <c r="B233" s="132" t="str">
        <f>MONTH(Indice_RMR[[#This Row],[Período]])&amp;YEAR(Indice_RMR[[#This Row],[Período]])</f>
        <v>22025</v>
      </c>
      <c r="C233" s="20">
        <v>122.37</v>
      </c>
      <c r="D233" s="20">
        <v>168.79</v>
      </c>
      <c r="E233" s="20">
        <v>115.71</v>
      </c>
    </row>
    <row r="234" spans="1:5" x14ac:dyDescent="0.3">
      <c r="A234" s="58">
        <v>45717</v>
      </c>
      <c r="B234" s="132" t="str">
        <f>MONTH(Indice_RMR[[#This Row],[Período]])&amp;YEAR(Indice_RMR[[#This Row],[Período]])</f>
        <v>32025</v>
      </c>
      <c r="C234" s="20">
        <v>108.92</v>
      </c>
      <c r="D234" s="20">
        <v>83.66</v>
      </c>
      <c r="E234" s="20">
        <v>110.94</v>
      </c>
    </row>
    <row r="235" spans="1:5" x14ac:dyDescent="0.3">
      <c r="A235" s="58">
        <v>45748</v>
      </c>
      <c r="B235" s="132" t="str">
        <f>MONTH(Indice_RMR[[#This Row],[Período]])&amp;YEAR(Indice_RMR[[#This Row],[Período]])</f>
        <v>42025</v>
      </c>
      <c r="C235" s="20">
        <v>111.74</v>
      </c>
      <c r="D235" s="20">
        <v>92.28</v>
      </c>
      <c r="E235" s="20">
        <v>113.04</v>
      </c>
    </row>
    <row r="236" spans="1:5" x14ac:dyDescent="0.3">
      <c r="A236" s="58">
        <v>45778</v>
      </c>
      <c r="B236" s="132" t="str">
        <f>MONTH(Indice_RMR[[#This Row],[Período]])&amp;YEAR(Indice_RMR[[#This Row],[Período]])</f>
        <v>52025</v>
      </c>
      <c r="C236" s="20">
        <v>108.15</v>
      </c>
      <c r="D236" s="20">
        <v>88.79</v>
      </c>
      <c r="E236" s="20">
        <v>109.46</v>
      </c>
    </row>
    <row r="237" spans="1:5" x14ac:dyDescent="0.3">
      <c r="A237" s="58">
        <v>45809</v>
      </c>
      <c r="B237" s="132" t="str">
        <f>MONTH(Indice_RMR[[#This Row],[Período]])&amp;YEAR(Indice_RMR[[#This Row],[Período]])</f>
        <v>62025</v>
      </c>
      <c r="C237" s="20">
        <v>107.77</v>
      </c>
      <c r="D237" s="20">
        <v>89.95</v>
      </c>
      <c r="E237" s="20">
        <v>108.9</v>
      </c>
    </row>
    <row r="238" spans="1:5" x14ac:dyDescent="0.3">
      <c r="A238" s="58">
        <v>45839</v>
      </c>
      <c r="B238" s="132" t="str">
        <f>MONTH(Indice_RMR[[#This Row],[Período]])&amp;YEAR(Indice_RMR[[#This Row],[Período]])</f>
        <v>72025</v>
      </c>
      <c r="C238" s="20">
        <v>112.99</v>
      </c>
      <c r="D238" s="20">
        <v>97.25</v>
      </c>
      <c r="E238" s="20">
        <v>113.81</v>
      </c>
    </row>
    <row r="239" spans="1:5" x14ac:dyDescent="0.3">
      <c r="A239" s="58">
        <v>45870</v>
      </c>
      <c r="B239" s="132" t="str">
        <f>MONTH(Indice_RMR[[#This Row],[Período]])&amp;YEAR(Indice_RMR[[#This Row],[Período]])</f>
        <v>82025</v>
      </c>
      <c r="C239" s="20">
        <v>105.85</v>
      </c>
      <c r="D239" s="20">
        <v>92.8</v>
      </c>
      <c r="E239" s="20">
        <v>106.43</v>
      </c>
    </row>
    <row r="240" spans="1:5" x14ac:dyDescent="0.3">
      <c r="A240" s="58">
        <v>45901</v>
      </c>
      <c r="B240" s="132" t="str">
        <f>MONTH(Indice_RMR[[#This Row],[Período]])&amp;YEAR(Indice_RMR[[#This Row],[Período]])</f>
        <v>92025</v>
      </c>
      <c r="C240" s="20">
        <v>107.18</v>
      </c>
      <c r="D240" s="20">
        <v>91.78</v>
      </c>
      <c r="E240" s="20">
        <v>108.03</v>
      </c>
    </row>
    <row r="241" spans="1:5" x14ac:dyDescent="0.3">
      <c r="A241" s="58">
        <v>45931</v>
      </c>
      <c r="B241" s="132" t="str">
        <f>MONTH(Indice_RMR[[#This Row],[Período]])&amp;YEAR(Indice_RMR[[#This Row],[Período]])</f>
        <v>102025</v>
      </c>
      <c r="C241" s="20">
        <v>108.14</v>
      </c>
      <c r="D241" s="20">
        <v>93.11</v>
      </c>
      <c r="E241" s="20">
        <v>108.92</v>
      </c>
    </row>
    <row r="242" spans="1:5" customFormat="1" ht="14.4" x14ac:dyDescent="0.3">
      <c r="A242" s="58">
        <v>45962</v>
      </c>
      <c r="B242" s="184" t="str">
        <f>MONTH(Indice_RMR[[#This Row],[Período]])&amp;YEAR(Indice_RMR[[#This Row],[Período]])</f>
        <v>112025</v>
      </c>
      <c r="C242" s="20">
        <v>124.4</v>
      </c>
      <c r="D242" s="20">
        <v>104.26</v>
      </c>
      <c r="E242" s="20">
        <v>125.64</v>
      </c>
    </row>
    <row r="243" spans="1:5" x14ac:dyDescent="0.3">
      <c r="A243" s="58">
        <v>45992</v>
      </c>
      <c r="B243" s="132" t="str">
        <f>MONTH(Indice_RMR[[#This Row],[Período]])&amp;YEAR(Indice_RMR[[#This Row],[Período]])</f>
        <v>122025</v>
      </c>
      <c r="C243" s="20">
        <v>162.63</v>
      </c>
      <c r="D243" s="20">
        <v>112.11</v>
      </c>
      <c r="E243" s="20">
        <v>167.24</v>
      </c>
    </row>
    <row r="244" spans="1:5" x14ac:dyDescent="0.3">
      <c r="A244" s="58">
        <v>46023</v>
      </c>
      <c r="B244" s="132" t="str">
        <f>MONTH(Indice_RMR[[#This Row],[Período]])&amp;YEAR(Indice_RMR[[#This Row],[Período]])</f>
        <v>12026</v>
      </c>
      <c r="C244" s="20">
        <v>121.91</v>
      </c>
      <c r="D244" s="20">
        <v>95.14</v>
      </c>
      <c r="E244" s="20">
        <v>124.02</v>
      </c>
    </row>
    <row r="245" spans="1:5" x14ac:dyDescent="0.3">
      <c r="A245" s="58">
        <v>46054</v>
      </c>
      <c r="B245" s="132" t="str">
        <f>MONTH(Indice_RMR[[#This Row],[Período]])&amp;YEAR(Indice_RMR[[#This Row],[Período]])</f>
        <v>22026</v>
      </c>
      <c r="C245" s="20">
        <v>127.44</v>
      </c>
      <c r="D245" s="20">
        <v>170.89</v>
      </c>
      <c r="E245" s="20">
        <v>121.35</v>
      </c>
    </row>
  </sheetData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ilha10"/>
  <dimension ref="A1:E281"/>
  <sheetViews>
    <sheetView showGridLines="0" workbookViewId="0">
      <pane xSplit="1" ySplit="3" topLeftCell="B264" activePane="bottomRight" state="frozen"/>
      <selection pane="topRight" activeCell="B1" sqref="B1"/>
      <selection pane="bottomLeft" activeCell="A4" sqref="A4"/>
      <selection pane="bottomRight" activeCell="G266" sqref="G266"/>
    </sheetView>
  </sheetViews>
  <sheetFormatPr defaultColWidth="14.44140625" defaultRowHeight="13.8" x14ac:dyDescent="0.3"/>
  <cols>
    <col min="1" max="2" width="14.5546875" style="15" customWidth="1"/>
    <col min="3" max="3" width="16.109375" style="15" customWidth="1"/>
    <col min="4" max="4" width="20.88671875" style="15" customWidth="1"/>
    <col min="5" max="5" width="28.109375" style="15" customWidth="1"/>
    <col min="6" max="16384" width="14.44140625" style="15"/>
  </cols>
  <sheetData>
    <row r="1" spans="1:5" x14ac:dyDescent="0.3">
      <c r="C1" s="60" t="s">
        <v>46</v>
      </c>
    </row>
    <row r="2" spans="1:5" x14ac:dyDescent="0.3">
      <c r="C2" s="60" t="s">
        <v>51</v>
      </c>
    </row>
    <row r="3" spans="1:5" s="16" customFormat="1" x14ac:dyDescent="0.3">
      <c r="A3" s="183" t="s">
        <v>30</v>
      </c>
      <c r="B3" s="183" t="s">
        <v>4</v>
      </c>
      <c r="C3" s="183" t="s">
        <v>21</v>
      </c>
      <c r="D3" s="183" t="s">
        <v>22</v>
      </c>
      <c r="E3" s="183" t="s">
        <v>23</v>
      </c>
    </row>
    <row r="4" spans="1:5" x14ac:dyDescent="0.3">
      <c r="A4" s="57">
        <v>37622</v>
      </c>
      <c r="B4" s="202" t="str">
        <f>MONTH(Indice_UCI[[#This Row],[Período]])&amp;YEAR(Indice_UCI[[#This Row],[Período]])</f>
        <v>12003</v>
      </c>
      <c r="C4" s="18">
        <v>82.187700000000007</v>
      </c>
      <c r="D4" s="18">
        <v>95.084299999999999</v>
      </c>
      <c r="E4" s="18">
        <v>81.430099999999996</v>
      </c>
    </row>
    <row r="5" spans="1:5" x14ac:dyDescent="0.3">
      <c r="A5" s="57">
        <v>37653</v>
      </c>
      <c r="B5" s="185" t="str">
        <f>MONTH(Indice_UCI[[#This Row],[Período]])&amp;YEAR(Indice_UCI[[#This Row],[Período]])</f>
        <v>22003</v>
      </c>
      <c r="C5" s="20">
        <v>80.461799999999997</v>
      </c>
      <c r="D5" s="20">
        <v>93.956500000000005</v>
      </c>
      <c r="E5" s="20">
        <v>79.6691</v>
      </c>
    </row>
    <row r="6" spans="1:5" x14ac:dyDescent="0.3">
      <c r="A6" s="57">
        <v>37681</v>
      </c>
      <c r="B6" s="185" t="str">
        <f>MONTH(Indice_UCI[[#This Row],[Período]])&amp;YEAR(Indice_UCI[[#This Row],[Período]])</f>
        <v>32003</v>
      </c>
      <c r="C6" s="20">
        <v>81.069800000000001</v>
      </c>
      <c r="D6" s="20">
        <v>96.079400000000007</v>
      </c>
      <c r="E6" s="20">
        <v>80.188100000000006</v>
      </c>
    </row>
    <row r="7" spans="1:5" x14ac:dyDescent="0.3">
      <c r="A7" s="57">
        <v>37712</v>
      </c>
      <c r="B7" s="185" t="str">
        <f>MONTH(Indice_UCI[[#This Row],[Período]])&amp;YEAR(Indice_UCI[[#This Row],[Período]])</f>
        <v>42003</v>
      </c>
      <c r="C7" s="20">
        <v>79.6678</v>
      </c>
      <c r="D7" s="20">
        <v>96.935900000000004</v>
      </c>
      <c r="E7" s="20">
        <v>79.228200000000001</v>
      </c>
    </row>
    <row r="8" spans="1:5" x14ac:dyDescent="0.3">
      <c r="A8" s="57">
        <v>37742</v>
      </c>
      <c r="B8" s="185" t="str">
        <f>MONTH(Indice_UCI[[#This Row],[Período]])&amp;YEAR(Indice_UCI[[#This Row],[Período]])</f>
        <v>52003</v>
      </c>
      <c r="C8" s="20">
        <v>79.799800000000005</v>
      </c>
      <c r="D8" s="20">
        <v>95.523200000000003</v>
      </c>
      <c r="E8" s="20">
        <v>79.228200000000001</v>
      </c>
    </row>
    <row r="9" spans="1:5" x14ac:dyDescent="0.3">
      <c r="A9" s="57">
        <v>37773</v>
      </c>
      <c r="B9" s="185" t="str">
        <f>MONTH(Indice_UCI[[#This Row],[Período]])&amp;YEAR(Indice_UCI[[#This Row],[Período]])</f>
        <v>62003</v>
      </c>
      <c r="C9" s="20">
        <v>80.394800000000004</v>
      </c>
      <c r="D9" s="20">
        <v>96.408600000000007</v>
      </c>
      <c r="E9" s="20">
        <v>79.471100000000007</v>
      </c>
    </row>
    <row r="10" spans="1:5" x14ac:dyDescent="0.3">
      <c r="A10" s="57">
        <v>37803</v>
      </c>
      <c r="B10" s="185" t="str">
        <f>MONTH(Indice_UCI[[#This Row],[Período]])&amp;YEAR(Indice_UCI[[#This Row],[Período]])</f>
        <v>72003</v>
      </c>
      <c r="C10" s="20">
        <v>79.884399999999999</v>
      </c>
      <c r="D10" s="20">
        <v>95.572699999999998</v>
      </c>
      <c r="E10" s="20">
        <v>78.979399999999998</v>
      </c>
    </row>
    <row r="11" spans="1:5" x14ac:dyDescent="0.3">
      <c r="A11" s="57">
        <v>37834</v>
      </c>
      <c r="B11" s="185" t="str">
        <f>MONTH(Indice_UCI[[#This Row],[Período]])&amp;YEAR(Indice_UCI[[#This Row],[Período]])</f>
        <v>82003</v>
      </c>
      <c r="C11" s="20">
        <v>79.667199999999994</v>
      </c>
      <c r="D11" s="20">
        <v>96.0672</v>
      </c>
      <c r="E11" s="20">
        <v>78.840599999999995</v>
      </c>
    </row>
    <row r="12" spans="1:5" x14ac:dyDescent="0.3">
      <c r="A12" s="57">
        <v>37865</v>
      </c>
      <c r="B12" s="185" t="str">
        <f>MONTH(Indice_UCI[[#This Row],[Período]])&amp;YEAR(Indice_UCI[[#This Row],[Período]])</f>
        <v>92003</v>
      </c>
      <c r="C12" s="20">
        <v>80.900700000000001</v>
      </c>
      <c r="D12" s="20">
        <v>96.872900000000001</v>
      </c>
      <c r="E12" s="20">
        <v>79.979299999999995</v>
      </c>
    </row>
    <row r="13" spans="1:5" x14ac:dyDescent="0.3">
      <c r="A13" s="57">
        <v>37895</v>
      </c>
      <c r="B13" s="185" t="str">
        <f>MONTH(Indice_UCI[[#This Row],[Período]])&amp;YEAR(Indice_UCI[[#This Row],[Período]])</f>
        <v>102003</v>
      </c>
      <c r="C13" s="20">
        <v>80.906800000000004</v>
      </c>
      <c r="D13" s="20">
        <v>96.314700000000002</v>
      </c>
      <c r="E13" s="20">
        <v>80.018000000000001</v>
      </c>
    </row>
    <row r="14" spans="1:5" x14ac:dyDescent="0.3">
      <c r="A14" s="57">
        <v>37926</v>
      </c>
      <c r="B14" s="185" t="str">
        <f>MONTH(Indice_UCI[[#This Row],[Período]])&amp;YEAR(Indice_UCI[[#This Row],[Período]])</f>
        <v>112003</v>
      </c>
      <c r="C14" s="20">
        <v>81.684600000000003</v>
      </c>
      <c r="D14" s="20">
        <v>96.593900000000005</v>
      </c>
      <c r="E14" s="20">
        <v>80.808800000000005</v>
      </c>
    </row>
    <row r="15" spans="1:5" x14ac:dyDescent="0.3">
      <c r="A15" s="57">
        <v>37956</v>
      </c>
      <c r="B15" s="185" t="str">
        <f>MONTH(Indice_UCI[[#This Row],[Período]])&amp;YEAR(Indice_UCI[[#This Row],[Período]])</f>
        <v>122003</v>
      </c>
      <c r="C15" s="20">
        <v>80.840199999999996</v>
      </c>
      <c r="D15" s="20">
        <v>93.144800000000004</v>
      </c>
      <c r="E15" s="20">
        <v>80.117400000000004</v>
      </c>
    </row>
    <row r="16" spans="1:5" x14ac:dyDescent="0.3">
      <c r="A16" s="57">
        <v>37987</v>
      </c>
      <c r="B16" s="185" t="str">
        <f>MONTH(Indice_UCI[[#This Row],[Período]])&amp;YEAR(Indice_UCI[[#This Row],[Período]])</f>
        <v>12004</v>
      </c>
      <c r="C16" s="20">
        <v>80.246899999999997</v>
      </c>
      <c r="D16" s="20">
        <v>95.052199999999999</v>
      </c>
      <c r="E16" s="20">
        <v>79.377200000000002</v>
      </c>
    </row>
    <row r="17" spans="1:5" x14ac:dyDescent="0.3">
      <c r="A17" s="57">
        <v>38018</v>
      </c>
      <c r="B17" s="185" t="str">
        <f>MONTH(Indice_UCI[[#This Row],[Período]])&amp;YEAR(Indice_UCI[[#This Row],[Período]])</f>
        <v>22004</v>
      </c>
      <c r="C17" s="20">
        <v>79.775499999999994</v>
      </c>
      <c r="D17" s="20">
        <v>93.639899999999997</v>
      </c>
      <c r="E17" s="20">
        <v>78.961100000000002</v>
      </c>
    </row>
    <row r="18" spans="1:5" x14ac:dyDescent="0.3">
      <c r="A18" s="57">
        <v>38047</v>
      </c>
      <c r="B18" s="185" t="str">
        <f>MONTH(Indice_UCI[[#This Row],[Período]])&amp;YEAR(Indice_UCI[[#This Row],[Período]])</f>
        <v>32004</v>
      </c>
      <c r="C18" s="20">
        <v>82.195999999999998</v>
      </c>
      <c r="D18" s="20">
        <v>94.197199999999995</v>
      </c>
      <c r="E18" s="20">
        <v>81.491</v>
      </c>
    </row>
    <row r="19" spans="1:5" x14ac:dyDescent="0.3">
      <c r="A19" s="57">
        <v>38078</v>
      </c>
      <c r="B19" s="185" t="str">
        <f>MONTH(Indice_UCI[[#This Row],[Período]])&amp;YEAR(Indice_UCI[[#This Row],[Período]])</f>
        <v>42004</v>
      </c>
      <c r="C19" s="20">
        <v>81.658600000000007</v>
      </c>
      <c r="D19" s="20">
        <v>95.748699999999999</v>
      </c>
      <c r="E19" s="20">
        <v>80.8309</v>
      </c>
    </row>
    <row r="20" spans="1:5" x14ac:dyDescent="0.3">
      <c r="A20" s="57">
        <v>38108</v>
      </c>
      <c r="B20" s="185" t="str">
        <f>MONTH(Indice_UCI[[#This Row],[Período]])&amp;YEAR(Indice_UCI[[#This Row],[Período]])</f>
        <v>52004</v>
      </c>
      <c r="C20" s="20">
        <v>82.296300000000002</v>
      </c>
      <c r="D20" s="20">
        <v>96.442400000000006</v>
      </c>
      <c r="E20" s="20">
        <v>81.465299999999999</v>
      </c>
    </row>
    <row r="21" spans="1:5" x14ac:dyDescent="0.3">
      <c r="A21" s="57">
        <v>38139</v>
      </c>
      <c r="B21" s="185" t="str">
        <f>MONTH(Indice_UCI[[#This Row],[Período]])&amp;YEAR(Indice_UCI[[#This Row],[Período]])</f>
        <v>62004</v>
      </c>
      <c r="C21" s="20">
        <v>82.895099999999999</v>
      </c>
      <c r="D21" s="20">
        <v>94.942499999999995</v>
      </c>
      <c r="E21" s="20">
        <v>82.187399999999997</v>
      </c>
    </row>
    <row r="22" spans="1:5" x14ac:dyDescent="0.3">
      <c r="A22" s="57">
        <v>38169</v>
      </c>
      <c r="B22" s="185" t="str">
        <f>MONTH(Indice_UCI[[#This Row],[Período]])&amp;YEAR(Indice_UCI[[#This Row],[Período]])</f>
        <v>72004</v>
      </c>
      <c r="C22" s="20">
        <v>82.888000000000005</v>
      </c>
      <c r="D22" s="20">
        <v>94.483000000000004</v>
      </c>
      <c r="E22" s="20">
        <v>82.206900000000005</v>
      </c>
    </row>
    <row r="23" spans="1:5" x14ac:dyDescent="0.3">
      <c r="A23" s="57">
        <v>38200</v>
      </c>
      <c r="B23" s="185" t="str">
        <f>MONTH(Indice_UCI[[#This Row],[Período]])&amp;YEAR(Indice_UCI[[#This Row],[Período]])</f>
        <v>82004</v>
      </c>
      <c r="C23" s="20">
        <v>83.224500000000006</v>
      </c>
      <c r="D23" s="20">
        <v>95.306200000000004</v>
      </c>
      <c r="E23" s="20">
        <v>82.514799999999994</v>
      </c>
    </row>
    <row r="24" spans="1:5" x14ac:dyDescent="0.3">
      <c r="A24" s="57">
        <v>38231</v>
      </c>
      <c r="B24" s="185" t="str">
        <f>MONTH(Indice_UCI[[#This Row],[Período]])&amp;YEAR(Indice_UCI[[#This Row],[Período]])</f>
        <v>92004</v>
      </c>
      <c r="C24" s="20">
        <v>83.909000000000006</v>
      </c>
      <c r="D24" s="20">
        <v>95.116</v>
      </c>
      <c r="E24" s="20">
        <v>83.250699999999995</v>
      </c>
    </row>
    <row r="25" spans="1:5" x14ac:dyDescent="0.3">
      <c r="A25" s="57">
        <v>38261</v>
      </c>
      <c r="B25" s="185" t="str">
        <f>MONTH(Indice_UCI[[#This Row],[Período]])&amp;YEAR(Indice_UCI[[#This Row],[Período]])</f>
        <v>102004</v>
      </c>
      <c r="C25" s="20">
        <v>84.266800000000003</v>
      </c>
      <c r="D25" s="20">
        <v>95.803899999999999</v>
      </c>
      <c r="E25" s="20">
        <v>83.588999999999999</v>
      </c>
    </row>
    <row r="26" spans="1:5" x14ac:dyDescent="0.3">
      <c r="A26" s="57">
        <v>38292</v>
      </c>
      <c r="B26" s="185" t="str">
        <f>MONTH(Indice_UCI[[#This Row],[Período]])&amp;YEAR(Indice_UCI[[#This Row],[Período]])</f>
        <v>112004</v>
      </c>
      <c r="C26" s="20">
        <v>83.353099999999998</v>
      </c>
      <c r="D26" s="20">
        <v>94.806100000000001</v>
      </c>
      <c r="E26" s="20">
        <v>82.680300000000003</v>
      </c>
    </row>
    <row r="27" spans="1:5" x14ac:dyDescent="0.3">
      <c r="A27" s="57">
        <v>38322</v>
      </c>
      <c r="B27" s="185" t="str">
        <f>MONTH(Indice_UCI[[#This Row],[Período]])&amp;YEAR(Indice_UCI[[#This Row],[Período]])</f>
        <v>122004</v>
      </c>
      <c r="C27" s="20">
        <v>82.546599999999998</v>
      </c>
      <c r="D27" s="20">
        <v>95.218800000000002</v>
      </c>
      <c r="E27" s="20">
        <v>81.802199999999999</v>
      </c>
    </row>
    <row r="28" spans="1:5" x14ac:dyDescent="0.3">
      <c r="A28" s="57">
        <v>38353</v>
      </c>
      <c r="B28" s="185" t="str">
        <f>MONTH(Indice_UCI[[#This Row],[Período]])&amp;YEAR(Indice_UCI[[#This Row],[Período]])</f>
        <v>12005</v>
      </c>
      <c r="C28" s="20">
        <v>82.503799999999998</v>
      </c>
      <c r="D28" s="20">
        <v>94.634399999999999</v>
      </c>
      <c r="E28" s="20">
        <v>81.791200000000003</v>
      </c>
    </row>
    <row r="29" spans="1:5" x14ac:dyDescent="0.3">
      <c r="A29" s="57">
        <v>38384</v>
      </c>
      <c r="B29" s="185" t="str">
        <f>MONTH(Indice_UCI[[#This Row],[Período]])&amp;YEAR(Indice_UCI[[#This Row],[Período]])</f>
        <v>22005</v>
      </c>
      <c r="C29" s="20">
        <v>81.956199999999995</v>
      </c>
      <c r="D29" s="20">
        <v>93.526799999999994</v>
      </c>
      <c r="E29" s="20">
        <v>81.276499999999999</v>
      </c>
    </row>
    <row r="30" spans="1:5" x14ac:dyDescent="0.3">
      <c r="A30" s="57">
        <v>38412</v>
      </c>
      <c r="B30" s="185" t="str">
        <f>MONTH(Indice_UCI[[#This Row],[Período]])&amp;YEAR(Indice_UCI[[#This Row],[Período]])</f>
        <v>32005</v>
      </c>
      <c r="C30" s="20">
        <v>83.712199999999996</v>
      </c>
      <c r="D30" s="20">
        <v>94.752700000000004</v>
      </c>
      <c r="E30" s="20">
        <v>83.063599999999994</v>
      </c>
    </row>
    <row r="31" spans="1:5" x14ac:dyDescent="0.3">
      <c r="A31" s="57">
        <v>38443</v>
      </c>
      <c r="B31" s="185" t="str">
        <f>MONTH(Indice_UCI[[#This Row],[Período]])&amp;YEAR(Indice_UCI[[#This Row],[Período]])</f>
        <v>42005</v>
      </c>
      <c r="C31" s="20">
        <v>83.757000000000005</v>
      </c>
      <c r="D31" s="20">
        <v>93.497600000000006</v>
      </c>
      <c r="E31" s="20">
        <v>83.184799999999996</v>
      </c>
    </row>
    <row r="32" spans="1:5" x14ac:dyDescent="0.3">
      <c r="A32" s="57">
        <v>38473</v>
      </c>
      <c r="B32" s="185" t="str">
        <f>MONTH(Indice_UCI[[#This Row],[Período]])&amp;YEAR(Indice_UCI[[#This Row],[Período]])</f>
        <v>52005</v>
      </c>
      <c r="C32" s="20">
        <v>83.527900000000002</v>
      </c>
      <c r="D32" s="20">
        <v>94.468400000000003</v>
      </c>
      <c r="E32" s="20">
        <v>82.885199999999998</v>
      </c>
    </row>
    <row r="33" spans="1:5" x14ac:dyDescent="0.3">
      <c r="A33" s="57">
        <v>38504</v>
      </c>
      <c r="B33" s="185" t="str">
        <f>MONTH(Indice_UCI[[#This Row],[Período]])&amp;YEAR(Indice_UCI[[#This Row],[Período]])</f>
        <v>62005</v>
      </c>
      <c r="C33" s="20">
        <v>84.069900000000004</v>
      </c>
      <c r="D33" s="20">
        <v>96.8262</v>
      </c>
      <c r="E33" s="20">
        <v>83.320599999999999</v>
      </c>
    </row>
    <row r="34" spans="1:5" x14ac:dyDescent="0.3">
      <c r="A34" s="57">
        <v>38534</v>
      </c>
      <c r="B34" s="185" t="str">
        <f>MONTH(Indice_UCI[[#This Row],[Período]])&amp;YEAR(Indice_UCI[[#This Row],[Período]])</f>
        <v>72005</v>
      </c>
      <c r="C34" s="20">
        <v>83.451700000000002</v>
      </c>
      <c r="D34" s="20">
        <v>97.926900000000003</v>
      </c>
      <c r="E34" s="20">
        <v>82.601399999999998</v>
      </c>
    </row>
    <row r="35" spans="1:5" x14ac:dyDescent="0.3">
      <c r="A35" s="57">
        <v>38565</v>
      </c>
      <c r="B35" s="185" t="str">
        <f>MONTH(Indice_UCI[[#This Row],[Período]])&amp;YEAR(Indice_UCI[[#This Row],[Período]])</f>
        <v>82005</v>
      </c>
      <c r="C35" s="20">
        <v>87.150999999999996</v>
      </c>
      <c r="D35" s="20">
        <v>97.102099999999993</v>
      </c>
      <c r="E35" s="20">
        <v>83.8352</v>
      </c>
    </row>
    <row r="36" spans="1:5" x14ac:dyDescent="0.3">
      <c r="A36" s="57">
        <v>38596</v>
      </c>
      <c r="B36" s="185" t="str">
        <f>MONTH(Indice_UCI[[#This Row],[Período]])&amp;YEAR(Indice_UCI[[#This Row],[Período]])</f>
        <v>92005</v>
      </c>
      <c r="C36" s="20">
        <v>84.451099999999997</v>
      </c>
      <c r="D36" s="20">
        <v>97.4315</v>
      </c>
      <c r="E36" s="20">
        <v>83.688699999999997</v>
      </c>
    </row>
    <row r="37" spans="1:5" x14ac:dyDescent="0.3">
      <c r="A37" s="57">
        <v>38626</v>
      </c>
      <c r="B37" s="185" t="str">
        <f>MONTH(Indice_UCI[[#This Row],[Período]])&amp;YEAR(Indice_UCI[[#This Row],[Período]])</f>
        <v>102005</v>
      </c>
      <c r="C37" s="20">
        <v>84.793300000000002</v>
      </c>
      <c r="D37" s="20">
        <v>96.009699999999995</v>
      </c>
      <c r="E37" s="20">
        <v>84.134399999999999</v>
      </c>
    </row>
    <row r="38" spans="1:5" x14ac:dyDescent="0.3">
      <c r="A38" s="57">
        <v>38657</v>
      </c>
      <c r="B38" s="185" t="str">
        <f>MONTH(Indice_UCI[[#This Row],[Período]])&amp;YEAR(Indice_UCI[[#This Row],[Período]])</f>
        <v>112005</v>
      </c>
      <c r="C38" s="20">
        <v>83.535600000000002</v>
      </c>
      <c r="D38" s="20">
        <v>96.106899999999996</v>
      </c>
      <c r="E38" s="20">
        <v>82.7971</v>
      </c>
    </row>
    <row r="39" spans="1:5" x14ac:dyDescent="0.3">
      <c r="A39" s="57">
        <v>38687</v>
      </c>
      <c r="B39" s="185" t="str">
        <f>MONTH(Indice_UCI[[#This Row],[Período]])&amp;YEAR(Indice_UCI[[#This Row],[Período]])</f>
        <v>122005</v>
      </c>
      <c r="C39" s="20">
        <v>82.004300000000001</v>
      </c>
      <c r="D39" s="20">
        <v>96.0197</v>
      </c>
      <c r="E39" s="20">
        <v>81.180999999999997</v>
      </c>
    </row>
    <row r="40" spans="1:5" x14ac:dyDescent="0.3">
      <c r="A40" s="57">
        <v>38718</v>
      </c>
      <c r="B40" s="185" t="str">
        <f>MONTH(Indice_UCI[[#This Row],[Período]])&amp;YEAR(Indice_UCI[[#This Row],[Período]])</f>
        <v>12006</v>
      </c>
      <c r="C40" s="20">
        <v>80.190799999999996</v>
      </c>
      <c r="D40" s="20">
        <v>95.771100000000004</v>
      </c>
      <c r="E40" s="20">
        <v>79.275599999999997</v>
      </c>
    </row>
    <row r="41" spans="1:5" x14ac:dyDescent="0.3">
      <c r="A41" s="57">
        <v>38749</v>
      </c>
      <c r="B41" s="185" t="str">
        <f>MONTH(Indice_UCI[[#This Row],[Período]])&amp;YEAR(Indice_UCI[[#This Row],[Período]])</f>
        <v>22006</v>
      </c>
      <c r="C41" s="20">
        <v>80.096299999999999</v>
      </c>
      <c r="D41" s="20">
        <v>94.042299999999997</v>
      </c>
      <c r="E41" s="20">
        <v>79.277000000000001</v>
      </c>
    </row>
    <row r="42" spans="1:5" x14ac:dyDescent="0.3">
      <c r="A42" s="57">
        <v>38777</v>
      </c>
      <c r="B42" s="185" t="str">
        <f>MONTH(Indice_UCI[[#This Row],[Período]])&amp;YEAR(Indice_UCI[[#This Row],[Período]])</f>
        <v>32006</v>
      </c>
      <c r="C42" s="20">
        <v>80.406899999999993</v>
      </c>
      <c r="D42" s="20">
        <v>88.603999999999999</v>
      </c>
      <c r="E42" s="20">
        <v>79.933999999999997</v>
      </c>
    </row>
    <row r="43" spans="1:5" x14ac:dyDescent="0.3">
      <c r="A43" s="57">
        <v>38808</v>
      </c>
      <c r="B43" s="185" t="str">
        <f>MONTH(Indice_UCI[[#This Row],[Período]])&amp;YEAR(Indice_UCI[[#This Row],[Período]])</f>
        <v>42006</v>
      </c>
      <c r="C43" s="20">
        <v>80.183700000000002</v>
      </c>
      <c r="D43" s="20">
        <v>93.216700000000003</v>
      </c>
      <c r="E43" s="20">
        <v>79.431899999999999</v>
      </c>
    </row>
    <row r="44" spans="1:5" x14ac:dyDescent="0.3">
      <c r="A44" s="57">
        <v>38838</v>
      </c>
      <c r="B44" s="185" t="str">
        <f>MONTH(Indice_UCI[[#This Row],[Período]])&amp;YEAR(Indice_UCI[[#This Row],[Período]])</f>
        <v>52006</v>
      </c>
      <c r="C44" s="20">
        <v>81.748800000000003</v>
      </c>
      <c r="D44" s="20">
        <v>91.447699999999998</v>
      </c>
      <c r="E44" s="20">
        <v>81.189300000000003</v>
      </c>
    </row>
    <row r="45" spans="1:5" x14ac:dyDescent="0.3">
      <c r="A45" s="57">
        <v>38869</v>
      </c>
      <c r="B45" s="185" t="str">
        <f>MONTH(Indice_UCI[[#This Row],[Período]])&amp;YEAR(Indice_UCI[[#This Row],[Período]])</f>
        <v>62006</v>
      </c>
      <c r="C45" s="20">
        <v>82.129099999999994</v>
      </c>
      <c r="D45" s="20">
        <v>91.094300000000004</v>
      </c>
      <c r="E45" s="20">
        <v>81.611999999999995</v>
      </c>
    </row>
    <row r="46" spans="1:5" x14ac:dyDescent="0.3">
      <c r="A46" s="57">
        <v>38899</v>
      </c>
      <c r="B46" s="185" t="str">
        <f>MONTH(Indice_UCI[[#This Row],[Período]])&amp;YEAR(Indice_UCI[[#This Row],[Período]])</f>
        <v>72006</v>
      </c>
      <c r="C46" s="20">
        <v>82.144599999999997</v>
      </c>
      <c r="D46" s="20">
        <v>94.4499</v>
      </c>
      <c r="E46" s="20">
        <v>81.434799999999996</v>
      </c>
    </row>
    <row r="47" spans="1:5" x14ac:dyDescent="0.3">
      <c r="A47" s="57">
        <v>38930</v>
      </c>
      <c r="B47" s="185" t="str">
        <f>MONTH(Indice_UCI[[#This Row],[Período]])&amp;YEAR(Indice_UCI[[#This Row],[Período]])</f>
        <v>82006</v>
      </c>
      <c r="C47" s="20">
        <v>83.831199999999995</v>
      </c>
      <c r="D47" s="20">
        <v>96.173900000000003</v>
      </c>
      <c r="E47" s="20">
        <v>83.119200000000006</v>
      </c>
    </row>
    <row r="48" spans="1:5" x14ac:dyDescent="0.3">
      <c r="A48" s="57">
        <v>38961</v>
      </c>
      <c r="B48" s="185" t="str">
        <f>MONTH(Indice_UCI[[#This Row],[Período]])&amp;YEAR(Indice_UCI[[#This Row],[Período]])</f>
        <v>92006</v>
      </c>
      <c r="C48" s="20">
        <v>83.886700000000005</v>
      </c>
      <c r="D48" s="20">
        <v>97.015799999999999</v>
      </c>
      <c r="E48" s="20">
        <v>83.129400000000004</v>
      </c>
    </row>
    <row r="49" spans="1:5" x14ac:dyDescent="0.3">
      <c r="A49" s="57">
        <v>38991</v>
      </c>
      <c r="B49" s="185" t="str">
        <f>MONTH(Indice_UCI[[#This Row],[Período]])&amp;YEAR(Indice_UCI[[#This Row],[Período]])</f>
        <v>102006</v>
      </c>
      <c r="C49" s="20">
        <v>84.565399999999997</v>
      </c>
      <c r="D49" s="20">
        <v>96.015900000000002</v>
      </c>
      <c r="E49" s="20">
        <v>83.904899999999998</v>
      </c>
    </row>
    <row r="50" spans="1:5" x14ac:dyDescent="0.3">
      <c r="A50" s="57">
        <v>39022</v>
      </c>
      <c r="B50" s="185" t="str">
        <f>MONTH(Indice_UCI[[#This Row],[Período]])&amp;YEAR(Indice_UCI[[#This Row],[Período]])</f>
        <v>112006</v>
      </c>
      <c r="C50" s="20">
        <v>85.832499999999996</v>
      </c>
      <c r="D50" s="20">
        <v>94.416300000000007</v>
      </c>
      <c r="E50" s="20">
        <v>85.337400000000002</v>
      </c>
    </row>
    <row r="51" spans="1:5" x14ac:dyDescent="0.3">
      <c r="A51" s="57">
        <v>39052</v>
      </c>
      <c r="B51" s="185" t="str">
        <f>MONTH(Indice_UCI[[#This Row],[Período]])&amp;YEAR(Indice_UCI[[#This Row],[Período]])</f>
        <v>122006</v>
      </c>
      <c r="C51" s="20">
        <v>83.728200000000001</v>
      </c>
      <c r="D51" s="20">
        <v>94.410600000000002</v>
      </c>
      <c r="E51" s="20">
        <v>83.111999999999995</v>
      </c>
    </row>
    <row r="52" spans="1:5" x14ac:dyDescent="0.3">
      <c r="A52" s="57">
        <v>39083</v>
      </c>
      <c r="B52" s="185" t="str">
        <f>MONTH(Indice_UCI[[#This Row],[Período]])&amp;YEAR(Indice_UCI[[#This Row],[Período]])</f>
        <v>12007</v>
      </c>
      <c r="C52" s="20">
        <v>84.461399999999998</v>
      </c>
      <c r="D52" s="20">
        <v>94.395600000000002</v>
      </c>
      <c r="E52" s="20">
        <v>83.888400000000004</v>
      </c>
    </row>
    <row r="53" spans="1:5" x14ac:dyDescent="0.3">
      <c r="A53" s="57">
        <v>39114</v>
      </c>
      <c r="B53" s="185" t="str">
        <f>MONTH(Indice_UCI[[#This Row],[Período]])&amp;YEAR(Indice_UCI[[#This Row],[Período]])</f>
        <v>22007</v>
      </c>
      <c r="C53" s="20">
        <v>83.863900000000001</v>
      </c>
      <c r="D53" s="20">
        <v>95.213999999999999</v>
      </c>
      <c r="E53" s="20">
        <v>83.209199999999996</v>
      </c>
    </row>
    <row r="54" spans="1:5" x14ac:dyDescent="0.3">
      <c r="A54" s="57">
        <v>39142</v>
      </c>
      <c r="B54" s="185" t="str">
        <f>MONTH(Indice_UCI[[#This Row],[Período]])&amp;YEAR(Indice_UCI[[#This Row],[Período]])</f>
        <v>32007</v>
      </c>
      <c r="C54" s="20">
        <v>85.593500000000006</v>
      </c>
      <c r="D54" s="20">
        <v>96.6434</v>
      </c>
      <c r="E54" s="20">
        <v>84.956100000000006</v>
      </c>
    </row>
    <row r="55" spans="1:5" x14ac:dyDescent="0.3">
      <c r="A55" s="57">
        <v>39173</v>
      </c>
      <c r="B55" s="185" t="str">
        <f>MONTH(Indice_UCI[[#This Row],[Período]])&amp;YEAR(Indice_UCI[[#This Row],[Período]])</f>
        <v>42007</v>
      </c>
      <c r="C55" s="20">
        <v>84.920400000000001</v>
      </c>
      <c r="D55" s="20">
        <v>93.956999999999994</v>
      </c>
      <c r="E55" s="20">
        <v>84.399100000000004</v>
      </c>
    </row>
    <row r="56" spans="1:5" x14ac:dyDescent="0.3">
      <c r="A56" s="57">
        <v>39203</v>
      </c>
      <c r="B56" s="185" t="str">
        <f>MONTH(Indice_UCI[[#This Row],[Período]])&amp;YEAR(Indice_UCI[[#This Row],[Período]])</f>
        <v>52007</v>
      </c>
      <c r="C56" s="20">
        <v>86.690799999999996</v>
      </c>
      <c r="D56" s="20">
        <v>95.055599999999998</v>
      </c>
      <c r="E56" s="20">
        <v>87.150999999999996</v>
      </c>
    </row>
    <row r="57" spans="1:5" x14ac:dyDescent="0.3">
      <c r="A57" s="57">
        <v>39234</v>
      </c>
      <c r="B57" s="185" t="str">
        <f>MONTH(Indice_UCI[[#This Row],[Período]])&amp;YEAR(Indice_UCI[[#This Row],[Período]])</f>
        <v>62007</v>
      </c>
      <c r="C57" s="20">
        <v>85.625399999999999</v>
      </c>
      <c r="D57" s="20">
        <v>97.072000000000003</v>
      </c>
      <c r="E57" s="20">
        <v>84.965100000000007</v>
      </c>
    </row>
    <row r="58" spans="1:5" x14ac:dyDescent="0.3">
      <c r="A58" s="57">
        <v>39264</v>
      </c>
      <c r="B58" s="185" t="str">
        <f>MONTH(Indice_UCI[[#This Row],[Período]])&amp;YEAR(Indice_UCI[[#This Row],[Período]])</f>
        <v>72007</v>
      </c>
      <c r="C58" s="20">
        <v>85.821299999999994</v>
      </c>
      <c r="D58" s="20">
        <v>97.381299999999996</v>
      </c>
      <c r="E58" s="20">
        <v>85.154499999999999</v>
      </c>
    </row>
    <row r="59" spans="1:5" x14ac:dyDescent="0.3">
      <c r="A59" s="57">
        <v>39295</v>
      </c>
      <c r="B59" s="185" t="str">
        <f>MONTH(Indice_UCI[[#This Row],[Período]])&amp;YEAR(Indice_UCI[[#This Row],[Período]])</f>
        <v>82007</v>
      </c>
      <c r="C59" s="20">
        <v>87.913899999999998</v>
      </c>
      <c r="D59" s="20">
        <v>98.3078</v>
      </c>
      <c r="E59" s="20">
        <v>87.314400000000006</v>
      </c>
    </row>
    <row r="60" spans="1:5" x14ac:dyDescent="0.3">
      <c r="A60" s="57">
        <v>39326</v>
      </c>
      <c r="B60" s="185" t="str">
        <f>MONTH(Indice_UCI[[#This Row],[Período]])&amp;YEAR(Indice_UCI[[#This Row],[Período]])</f>
        <v>92007</v>
      </c>
      <c r="C60" s="20">
        <v>87.696200000000005</v>
      </c>
      <c r="D60" s="20">
        <v>94.707099999999997</v>
      </c>
      <c r="E60" s="20">
        <v>87.291700000000006</v>
      </c>
    </row>
    <row r="61" spans="1:5" x14ac:dyDescent="0.3">
      <c r="A61" s="57">
        <v>39356</v>
      </c>
      <c r="B61" s="185" t="str">
        <f>MONTH(Indice_UCI[[#This Row],[Período]])&amp;YEAR(Indice_UCI[[#This Row],[Período]])</f>
        <v>102007</v>
      </c>
      <c r="C61" s="20">
        <v>87.877099999999999</v>
      </c>
      <c r="D61" s="20">
        <v>95.477900000000005</v>
      </c>
      <c r="E61" s="20">
        <v>87.438599999999994</v>
      </c>
    </row>
    <row r="62" spans="1:5" x14ac:dyDescent="0.3">
      <c r="A62" s="57">
        <v>39387</v>
      </c>
      <c r="B62" s="185" t="str">
        <f>MONTH(Indice_UCI[[#This Row],[Período]])&amp;YEAR(Indice_UCI[[#This Row],[Período]])</f>
        <v>112007</v>
      </c>
      <c r="C62" s="20">
        <v>87.500399999999999</v>
      </c>
      <c r="D62" s="20">
        <v>94.378200000000007</v>
      </c>
      <c r="E62" s="20">
        <v>87.1036</v>
      </c>
    </row>
    <row r="63" spans="1:5" x14ac:dyDescent="0.3">
      <c r="A63" s="57">
        <v>39417</v>
      </c>
      <c r="B63" s="185" t="str">
        <f>MONTH(Indice_UCI[[#This Row],[Período]])&amp;YEAR(Indice_UCI[[#This Row],[Período]])</f>
        <v>122007</v>
      </c>
      <c r="C63" s="20">
        <v>86.234899999999996</v>
      </c>
      <c r="D63" s="20">
        <v>96.089699999999993</v>
      </c>
      <c r="E63" s="20">
        <v>87.150999999999996</v>
      </c>
    </row>
    <row r="64" spans="1:5" x14ac:dyDescent="0.3">
      <c r="A64" s="57">
        <v>39448</v>
      </c>
      <c r="B64" s="185" t="str">
        <f>MONTH(Indice_UCI[[#This Row],[Período]])&amp;YEAR(Indice_UCI[[#This Row],[Período]])</f>
        <v>12008</v>
      </c>
      <c r="C64" s="20">
        <v>85.857200000000006</v>
      </c>
      <c r="D64" s="20">
        <v>95.659199999999998</v>
      </c>
      <c r="E64" s="20">
        <v>85.291799999999995</v>
      </c>
    </row>
    <row r="65" spans="1:5" x14ac:dyDescent="0.3">
      <c r="A65" s="57">
        <v>39479</v>
      </c>
      <c r="B65" s="185" t="str">
        <f>MONTH(Indice_UCI[[#This Row],[Período]])&amp;YEAR(Indice_UCI[[#This Row],[Período]])</f>
        <v>22008</v>
      </c>
      <c r="C65" s="20">
        <v>84.6417</v>
      </c>
      <c r="D65" s="20">
        <v>96.180099999999996</v>
      </c>
      <c r="E65" s="20">
        <v>83.976100000000002</v>
      </c>
    </row>
    <row r="66" spans="1:5" x14ac:dyDescent="0.3">
      <c r="A66" s="57">
        <v>39508</v>
      </c>
      <c r="B66" s="185" t="str">
        <f>MONTH(Indice_UCI[[#This Row],[Período]])&amp;YEAR(Indice_UCI[[#This Row],[Período]])</f>
        <v>32008</v>
      </c>
      <c r="C66" s="20">
        <v>85.298599999999993</v>
      </c>
      <c r="D66" s="20">
        <v>95.962699999999998</v>
      </c>
      <c r="E66" s="20">
        <v>84.683499999999995</v>
      </c>
    </row>
    <row r="67" spans="1:5" x14ac:dyDescent="0.3">
      <c r="A67" s="57">
        <v>39539</v>
      </c>
      <c r="B67" s="185" t="str">
        <f>MONTH(Indice_UCI[[#This Row],[Período]])&amp;YEAR(Indice_UCI[[#This Row],[Período]])</f>
        <v>42008</v>
      </c>
      <c r="C67" s="20">
        <v>86.118099999999998</v>
      </c>
      <c r="D67" s="20">
        <v>94.9255</v>
      </c>
      <c r="E67" s="20">
        <v>85.61</v>
      </c>
    </row>
    <row r="68" spans="1:5" x14ac:dyDescent="0.3">
      <c r="A68" s="57">
        <v>39569</v>
      </c>
      <c r="B68" s="185" t="str">
        <f>MONTH(Indice_UCI[[#This Row],[Período]])&amp;YEAR(Indice_UCI[[#This Row],[Período]])</f>
        <v>52008</v>
      </c>
      <c r="C68" s="20">
        <v>86.370500000000007</v>
      </c>
      <c r="D68" s="20">
        <v>94.823700000000002</v>
      </c>
      <c r="E68" s="20">
        <v>87.150999999999996</v>
      </c>
    </row>
    <row r="69" spans="1:5" x14ac:dyDescent="0.3">
      <c r="A69" s="57">
        <v>39600</v>
      </c>
      <c r="B69" s="185" t="str">
        <f>MONTH(Indice_UCI[[#This Row],[Período]])&amp;YEAR(Indice_UCI[[#This Row],[Período]])</f>
        <v>62008</v>
      </c>
      <c r="C69" s="20">
        <v>86.463399999999993</v>
      </c>
      <c r="D69" s="20">
        <v>95.501800000000003</v>
      </c>
      <c r="E69" s="20">
        <v>87.150999999999996</v>
      </c>
    </row>
    <row r="70" spans="1:5" x14ac:dyDescent="0.3">
      <c r="A70" s="57">
        <v>39630</v>
      </c>
      <c r="B70" s="185" t="str">
        <f>MONTH(Indice_UCI[[#This Row],[Período]])&amp;YEAR(Indice_UCI[[#This Row],[Período]])</f>
        <v>72008</v>
      </c>
      <c r="C70" s="20">
        <v>87.585899999999995</v>
      </c>
      <c r="D70" s="20">
        <v>96.359899999999996</v>
      </c>
      <c r="E70" s="20">
        <v>87.079800000000006</v>
      </c>
    </row>
    <row r="71" spans="1:5" x14ac:dyDescent="0.3">
      <c r="A71" s="57">
        <v>39661</v>
      </c>
      <c r="B71" s="185" t="str">
        <f>MONTH(Indice_UCI[[#This Row],[Período]])&amp;YEAR(Indice_UCI[[#This Row],[Período]])</f>
        <v>82008</v>
      </c>
      <c r="C71" s="20">
        <v>87.591300000000004</v>
      </c>
      <c r="D71" s="20">
        <v>94.475999999999999</v>
      </c>
      <c r="E71" s="20">
        <v>87.194199999999995</v>
      </c>
    </row>
    <row r="72" spans="1:5" x14ac:dyDescent="0.3">
      <c r="A72" s="57">
        <v>39692</v>
      </c>
      <c r="B72" s="185" t="str">
        <f>MONTH(Indice_UCI[[#This Row],[Período]])&amp;YEAR(Indice_UCI[[#This Row],[Período]])</f>
        <v>92008</v>
      </c>
      <c r="C72" s="20">
        <v>87.6096</v>
      </c>
      <c r="D72" s="20">
        <v>95.783500000000004</v>
      </c>
      <c r="E72" s="20">
        <v>86.763400000000004</v>
      </c>
    </row>
    <row r="73" spans="1:5" x14ac:dyDescent="0.3">
      <c r="A73" s="57">
        <v>39722</v>
      </c>
      <c r="B73" s="185" t="str">
        <f>MONTH(Indice_UCI[[#This Row],[Período]])&amp;YEAR(Indice_UCI[[#This Row],[Período]])</f>
        <v>102008</v>
      </c>
      <c r="C73" s="20">
        <v>87.4923</v>
      </c>
      <c r="D73" s="20">
        <v>96.023200000000003</v>
      </c>
      <c r="E73" s="20">
        <v>86.763400000000004</v>
      </c>
    </row>
    <row r="74" spans="1:5" x14ac:dyDescent="0.3">
      <c r="A74" s="57">
        <v>39753</v>
      </c>
      <c r="B74" s="185" t="str">
        <f>MONTH(Indice_UCI[[#This Row],[Período]])&amp;YEAR(Indice_UCI[[#This Row],[Período]])</f>
        <v>112008</v>
      </c>
      <c r="C74" s="20">
        <v>85.230999999999995</v>
      </c>
      <c r="D74" s="20">
        <v>97.088899999999995</v>
      </c>
      <c r="E74" s="20">
        <v>84.546999999999997</v>
      </c>
    </row>
    <row r="75" spans="1:5" x14ac:dyDescent="0.3">
      <c r="A75" s="57">
        <v>39783</v>
      </c>
      <c r="B75" s="185" t="str">
        <f>MONTH(Indice_UCI[[#This Row],[Período]])&amp;YEAR(Indice_UCI[[#This Row],[Período]])</f>
        <v>122008</v>
      </c>
      <c r="C75" s="20">
        <v>80.764899999999997</v>
      </c>
      <c r="D75" s="20">
        <v>94.793899999999994</v>
      </c>
      <c r="E75" s="20">
        <v>79.955600000000004</v>
      </c>
    </row>
    <row r="76" spans="1:5" x14ac:dyDescent="0.3">
      <c r="A76" s="57">
        <v>39814</v>
      </c>
      <c r="B76" s="185" t="str">
        <f>MONTH(Indice_UCI[[#This Row],[Período]])&amp;YEAR(Indice_UCI[[#This Row],[Período]])</f>
        <v>12009</v>
      </c>
      <c r="C76" s="20">
        <v>76.816999999999993</v>
      </c>
      <c r="D76" s="20">
        <v>81.949799999999996</v>
      </c>
      <c r="E76" s="20">
        <v>76.520899999999997</v>
      </c>
    </row>
    <row r="77" spans="1:5" x14ac:dyDescent="0.3">
      <c r="A77" s="57">
        <v>39845</v>
      </c>
      <c r="B77" s="185" t="str">
        <f>MONTH(Indice_UCI[[#This Row],[Período]])&amp;YEAR(Indice_UCI[[#This Row],[Período]])</f>
        <v>22009</v>
      </c>
      <c r="C77" s="20">
        <v>77.526499999999999</v>
      </c>
      <c r="D77" s="20">
        <v>81.048400000000001</v>
      </c>
      <c r="E77" s="20">
        <v>77.323300000000003</v>
      </c>
    </row>
    <row r="78" spans="1:5" x14ac:dyDescent="0.3">
      <c r="A78" s="57">
        <v>39873</v>
      </c>
      <c r="B78" s="185" t="str">
        <f>MONTH(Indice_UCI[[#This Row],[Período]])&amp;YEAR(Indice_UCI[[#This Row],[Período]])</f>
        <v>32009</v>
      </c>
      <c r="C78" s="20">
        <v>79.667000000000002</v>
      </c>
      <c r="D78" s="20">
        <v>84.548000000000002</v>
      </c>
      <c r="E78" s="20">
        <v>79.385499999999993</v>
      </c>
    </row>
    <row r="79" spans="1:5" x14ac:dyDescent="0.3">
      <c r="A79" s="57">
        <v>39904</v>
      </c>
      <c r="B79" s="185" t="str">
        <f>MONTH(Indice_UCI[[#This Row],[Período]])&amp;YEAR(Indice_UCI[[#This Row],[Período]])</f>
        <v>42009</v>
      </c>
      <c r="C79" s="20">
        <v>81.084800000000001</v>
      </c>
      <c r="D79" s="20">
        <v>86.908699999999996</v>
      </c>
      <c r="E79" s="20">
        <v>80.748800000000003</v>
      </c>
    </row>
    <row r="80" spans="1:5" x14ac:dyDescent="0.3">
      <c r="A80" s="57">
        <v>39934</v>
      </c>
      <c r="B80" s="185" t="str">
        <f>MONTH(Indice_UCI[[#This Row],[Período]])&amp;YEAR(Indice_UCI[[#This Row],[Período]])</f>
        <v>52009</v>
      </c>
      <c r="C80" s="20">
        <v>82.294700000000006</v>
      </c>
      <c r="D80" s="20">
        <v>93.139200000000002</v>
      </c>
      <c r="E80" s="20">
        <v>81.6691</v>
      </c>
    </row>
    <row r="81" spans="1:5" x14ac:dyDescent="0.3">
      <c r="A81" s="57">
        <v>39965</v>
      </c>
      <c r="B81" s="185" t="str">
        <f>MONTH(Indice_UCI[[#This Row],[Período]])&amp;YEAR(Indice_UCI[[#This Row],[Período]])</f>
        <v>62009</v>
      </c>
      <c r="C81" s="20">
        <v>82.205600000000004</v>
      </c>
      <c r="D81" s="20">
        <v>94.0167</v>
      </c>
      <c r="E81" s="20">
        <v>81.524299999999997</v>
      </c>
    </row>
    <row r="82" spans="1:5" x14ac:dyDescent="0.3">
      <c r="A82" s="57">
        <v>39995</v>
      </c>
      <c r="B82" s="185" t="str">
        <f>MONTH(Indice_UCI[[#This Row],[Período]])&amp;YEAR(Indice_UCI[[#This Row],[Período]])</f>
        <v>72009</v>
      </c>
      <c r="C82" s="20">
        <v>82.388199999999998</v>
      </c>
      <c r="D82" s="20">
        <v>95.749200000000002</v>
      </c>
      <c r="E82" s="20">
        <v>81.617500000000007</v>
      </c>
    </row>
    <row r="83" spans="1:5" x14ac:dyDescent="0.3">
      <c r="A83" s="57">
        <v>40026</v>
      </c>
      <c r="B83" s="185" t="str">
        <f>MONTH(Indice_UCI[[#This Row],[Período]])&amp;YEAR(Indice_UCI[[#This Row],[Período]])</f>
        <v>82009</v>
      </c>
      <c r="C83" s="20">
        <v>83.748800000000003</v>
      </c>
      <c r="D83" s="20">
        <v>97.002300000000005</v>
      </c>
      <c r="E83" s="20">
        <v>82.984300000000005</v>
      </c>
    </row>
    <row r="84" spans="1:5" x14ac:dyDescent="0.3">
      <c r="A84" s="57">
        <v>40057</v>
      </c>
      <c r="B84" s="185" t="str">
        <f>MONTH(Indice_UCI[[#This Row],[Período]])&amp;YEAR(Indice_UCI[[#This Row],[Período]])</f>
        <v>92009</v>
      </c>
      <c r="C84" s="20">
        <v>84.315700000000007</v>
      </c>
      <c r="D84" s="20">
        <v>96.282300000000006</v>
      </c>
      <c r="E84" s="20">
        <v>83.625399999999999</v>
      </c>
    </row>
    <row r="85" spans="1:5" x14ac:dyDescent="0.3">
      <c r="A85" s="57">
        <v>40087</v>
      </c>
      <c r="B85" s="185" t="str">
        <f>MONTH(Indice_UCI[[#This Row],[Período]])&amp;YEAR(Indice_UCI[[#This Row],[Período]])</f>
        <v>102009</v>
      </c>
      <c r="C85" s="20">
        <v>84.819400000000002</v>
      </c>
      <c r="D85" s="20">
        <v>96.710300000000004</v>
      </c>
      <c r="E85" s="20">
        <v>84.133499999999998</v>
      </c>
    </row>
    <row r="86" spans="1:5" x14ac:dyDescent="0.3">
      <c r="A86" s="57">
        <v>40118</v>
      </c>
      <c r="B86" s="185" t="str">
        <f>MONTH(Indice_UCI[[#This Row],[Período]])&amp;YEAR(Indice_UCI[[#This Row],[Período]])</f>
        <v>112009</v>
      </c>
      <c r="C86" s="20">
        <v>84.234300000000005</v>
      </c>
      <c r="D86" s="20">
        <v>97.078500000000005</v>
      </c>
      <c r="E86" s="20">
        <v>83.493399999999994</v>
      </c>
    </row>
    <row r="87" spans="1:5" x14ac:dyDescent="0.3">
      <c r="A87" s="57">
        <v>40148</v>
      </c>
      <c r="B87" s="185" t="str">
        <f>MONTH(Indice_UCI[[#This Row],[Período]])&amp;YEAR(Indice_UCI[[#This Row],[Período]])</f>
        <v>122009</v>
      </c>
      <c r="C87" s="20">
        <v>83.064999999999998</v>
      </c>
      <c r="D87" s="20">
        <v>96.749700000000004</v>
      </c>
      <c r="E87" s="20">
        <v>82.275499999999994</v>
      </c>
    </row>
    <row r="88" spans="1:5" x14ac:dyDescent="0.3">
      <c r="A88" s="57">
        <v>40179</v>
      </c>
      <c r="B88" s="185" t="str">
        <f>MONTH(Indice_UCI[[#This Row],[Período]])&amp;YEAR(Indice_UCI[[#This Row],[Período]])</f>
        <v>12010</v>
      </c>
      <c r="C88" s="20">
        <v>82.405600000000007</v>
      </c>
      <c r="D88" s="20">
        <v>96.049899999999994</v>
      </c>
      <c r="E88" s="20">
        <v>81.618499999999997</v>
      </c>
    </row>
    <row r="89" spans="1:5" x14ac:dyDescent="0.3">
      <c r="A89" s="57">
        <v>40210</v>
      </c>
      <c r="B89" s="185" t="str">
        <f>MONTH(Indice_UCI[[#This Row],[Período]])&amp;YEAR(Indice_UCI[[#This Row],[Período]])</f>
        <v>22010</v>
      </c>
      <c r="C89" s="20">
        <v>83.160700000000006</v>
      </c>
      <c r="D89" s="20">
        <v>96.365600000000001</v>
      </c>
      <c r="E89" s="20">
        <v>82.398899999999998</v>
      </c>
    </row>
    <row r="90" spans="1:5" x14ac:dyDescent="0.3">
      <c r="A90" s="57">
        <v>40238</v>
      </c>
      <c r="B90" s="185" t="str">
        <f>MONTH(Indice_UCI[[#This Row],[Período]])&amp;YEAR(Indice_UCI[[#This Row],[Período]])</f>
        <v>32010</v>
      </c>
      <c r="C90" s="20">
        <v>84.973699999999994</v>
      </c>
      <c r="D90" s="20">
        <v>97.120900000000006</v>
      </c>
      <c r="E90" s="20">
        <v>84.272999999999996</v>
      </c>
    </row>
    <row r="91" spans="1:5" x14ac:dyDescent="0.3">
      <c r="A91" s="57">
        <v>40269</v>
      </c>
      <c r="B91" s="185" t="str">
        <f>MONTH(Indice_UCI[[#This Row],[Período]])&amp;YEAR(Indice_UCI[[#This Row],[Período]])</f>
        <v>42010</v>
      </c>
      <c r="C91" s="20">
        <v>85.371600000000001</v>
      </c>
      <c r="D91" s="20">
        <v>95.836399999999998</v>
      </c>
      <c r="E91" s="20">
        <v>84.767899999999997</v>
      </c>
    </row>
    <row r="92" spans="1:5" x14ac:dyDescent="0.3">
      <c r="A92" s="57">
        <v>40299</v>
      </c>
      <c r="B92" s="185" t="str">
        <f>MONTH(Indice_UCI[[#This Row],[Período]])&amp;YEAR(Indice_UCI[[#This Row],[Período]])</f>
        <v>52010</v>
      </c>
      <c r="C92" s="20">
        <v>85.799899999999994</v>
      </c>
      <c r="D92" s="20">
        <v>97.284300000000002</v>
      </c>
      <c r="E92" s="20">
        <v>85.1374</v>
      </c>
    </row>
    <row r="93" spans="1:5" x14ac:dyDescent="0.3">
      <c r="A93" s="57">
        <v>40330</v>
      </c>
      <c r="B93" s="185" t="str">
        <f>MONTH(Indice_UCI[[#This Row],[Período]])&amp;YEAR(Indice_UCI[[#This Row],[Período]])</f>
        <v>62010</v>
      </c>
      <c r="C93" s="20">
        <v>85.047300000000007</v>
      </c>
      <c r="D93" s="20">
        <v>96.4666</v>
      </c>
      <c r="E93" s="20">
        <v>84.388599999999997</v>
      </c>
    </row>
    <row r="94" spans="1:5" x14ac:dyDescent="0.3">
      <c r="A94" s="57">
        <v>40360</v>
      </c>
      <c r="B94" s="185" t="str">
        <f>MONTH(Indice_UCI[[#This Row],[Período]])&amp;YEAR(Indice_UCI[[#This Row],[Período]])</f>
        <v>72010</v>
      </c>
      <c r="C94" s="20">
        <v>86.591800000000006</v>
      </c>
      <c r="D94" s="20">
        <v>96.135099999999994</v>
      </c>
      <c r="E94" s="20">
        <v>86.041300000000007</v>
      </c>
    </row>
    <row r="95" spans="1:5" x14ac:dyDescent="0.3">
      <c r="A95" s="57">
        <v>40391</v>
      </c>
      <c r="B95" s="185" t="str">
        <f>MONTH(Indice_UCI[[#This Row],[Período]])&amp;YEAR(Indice_UCI[[#This Row],[Período]])</f>
        <v>82010</v>
      </c>
      <c r="C95" s="20">
        <v>86.555499999999995</v>
      </c>
      <c r="D95" s="20">
        <v>98.197800000000001</v>
      </c>
      <c r="E95" s="20">
        <v>87.150999999999996</v>
      </c>
    </row>
    <row r="96" spans="1:5" x14ac:dyDescent="0.3">
      <c r="A96" s="57">
        <v>40422</v>
      </c>
      <c r="B96" s="185" t="str">
        <f>MONTH(Indice_UCI[[#This Row],[Período]])&amp;YEAR(Indice_UCI[[#This Row],[Período]])</f>
        <v>92010</v>
      </c>
      <c r="C96" s="20">
        <v>85.031999999999996</v>
      </c>
      <c r="D96" s="20">
        <v>96.988900000000001</v>
      </c>
      <c r="E96" s="20">
        <v>84.342200000000005</v>
      </c>
    </row>
    <row r="97" spans="1:5" x14ac:dyDescent="0.3">
      <c r="A97" s="57">
        <v>40452</v>
      </c>
      <c r="B97" s="185" t="str">
        <f>MONTH(Indice_UCI[[#This Row],[Período]])&amp;YEAR(Indice_UCI[[#This Row],[Período]])</f>
        <v>102010</v>
      </c>
      <c r="C97" s="20">
        <v>87.150999999999996</v>
      </c>
      <c r="D97" s="20">
        <v>96.755200000000002</v>
      </c>
      <c r="E97" s="20">
        <v>85.9315</v>
      </c>
    </row>
    <row r="98" spans="1:5" x14ac:dyDescent="0.3">
      <c r="A98" s="57">
        <v>40483</v>
      </c>
      <c r="B98" s="185" t="str">
        <f>MONTH(Indice_UCI[[#This Row],[Período]])&amp;YEAR(Indice_UCI[[#This Row],[Período]])</f>
        <v>112010</v>
      </c>
      <c r="C98" s="20">
        <v>86.615600000000001</v>
      </c>
      <c r="D98" s="20">
        <v>96.355900000000005</v>
      </c>
      <c r="E98" s="20">
        <v>86.043400000000005</v>
      </c>
    </row>
    <row r="99" spans="1:5" x14ac:dyDescent="0.3">
      <c r="A99" s="57">
        <v>40513</v>
      </c>
      <c r="B99" s="185" t="str">
        <f>MONTH(Indice_UCI[[#This Row],[Período]])&amp;YEAR(Indice_UCI[[#This Row],[Período]])</f>
        <v>122010</v>
      </c>
      <c r="C99" s="20">
        <v>81.285300000000007</v>
      </c>
      <c r="D99" s="20">
        <v>96.978700000000003</v>
      </c>
      <c r="E99" s="20">
        <v>80.363399999999999</v>
      </c>
    </row>
    <row r="100" spans="1:5" x14ac:dyDescent="0.3">
      <c r="A100" s="57">
        <v>40544</v>
      </c>
      <c r="B100" s="185" t="str">
        <f>MONTH(Indice_UCI[[#This Row],[Período]])&amp;YEAR(Indice_UCI[[#This Row],[Período]])</f>
        <v>12011</v>
      </c>
      <c r="C100" s="20">
        <v>82.929100000000005</v>
      </c>
      <c r="D100" s="20">
        <v>95.892499999999998</v>
      </c>
      <c r="E100" s="20">
        <v>82.167599999999993</v>
      </c>
    </row>
    <row r="101" spans="1:5" x14ac:dyDescent="0.3">
      <c r="A101" s="57">
        <v>40575</v>
      </c>
      <c r="B101" s="185" t="str">
        <f>MONTH(Indice_UCI[[#This Row],[Período]])&amp;YEAR(Indice_UCI[[#This Row],[Período]])</f>
        <v>22011</v>
      </c>
      <c r="C101" s="20">
        <v>84.045299999999997</v>
      </c>
      <c r="D101" s="20">
        <v>95.126199999999997</v>
      </c>
      <c r="E101" s="20">
        <v>83.394400000000005</v>
      </c>
    </row>
    <row r="102" spans="1:5" x14ac:dyDescent="0.3">
      <c r="A102" s="57">
        <v>40603</v>
      </c>
      <c r="B102" s="185" t="str">
        <f>MONTH(Indice_UCI[[#This Row],[Período]])&amp;YEAR(Indice_UCI[[#This Row],[Período]])</f>
        <v>32011</v>
      </c>
      <c r="C102" s="20">
        <v>84.713999999999999</v>
      </c>
      <c r="D102" s="20">
        <v>96.827100000000002</v>
      </c>
      <c r="E102" s="20">
        <v>84.002399999999994</v>
      </c>
    </row>
    <row r="103" spans="1:5" x14ac:dyDescent="0.3">
      <c r="A103" s="57">
        <v>40634</v>
      </c>
      <c r="B103" s="185" t="str">
        <f>MONTH(Indice_UCI[[#This Row],[Período]])&amp;YEAR(Indice_UCI[[#This Row],[Período]])</f>
        <v>42011</v>
      </c>
      <c r="C103" s="20">
        <v>84.788899999999998</v>
      </c>
      <c r="D103" s="20">
        <v>96.751499999999993</v>
      </c>
      <c r="E103" s="20">
        <v>84.086200000000005</v>
      </c>
    </row>
    <row r="104" spans="1:5" x14ac:dyDescent="0.3">
      <c r="A104" s="57">
        <v>40664</v>
      </c>
      <c r="B104" s="185" t="str">
        <f>MONTH(Indice_UCI[[#This Row],[Período]])&amp;YEAR(Indice_UCI[[#This Row],[Período]])</f>
        <v>52011</v>
      </c>
      <c r="C104" s="20">
        <v>86.314599999999999</v>
      </c>
      <c r="D104" s="20">
        <v>96.726699999999994</v>
      </c>
      <c r="E104" s="20">
        <v>85.703000000000003</v>
      </c>
    </row>
    <row r="105" spans="1:5" x14ac:dyDescent="0.3">
      <c r="A105" s="57">
        <v>40695</v>
      </c>
      <c r="B105" s="185" t="str">
        <f>MONTH(Indice_UCI[[#This Row],[Período]])&amp;YEAR(Indice_UCI[[#This Row],[Período]])</f>
        <v>62011</v>
      </c>
      <c r="C105" s="20">
        <v>86.173400000000001</v>
      </c>
      <c r="D105" s="20">
        <v>97.219800000000006</v>
      </c>
      <c r="E105" s="20">
        <v>86.047399999999996</v>
      </c>
    </row>
    <row r="106" spans="1:5" x14ac:dyDescent="0.3">
      <c r="A106" s="57">
        <v>40725</v>
      </c>
      <c r="B106" s="185" t="str">
        <f>MONTH(Indice_UCI[[#This Row],[Período]])&amp;YEAR(Indice_UCI[[#This Row],[Período]])</f>
        <v>72011</v>
      </c>
      <c r="C106" s="20">
        <v>86.173400000000001</v>
      </c>
      <c r="D106" s="20">
        <v>97.371399999999994</v>
      </c>
      <c r="E106" s="20">
        <v>85.953699999999998</v>
      </c>
    </row>
    <row r="107" spans="1:5" x14ac:dyDescent="0.3">
      <c r="A107" s="57">
        <v>40756</v>
      </c>
      <c r="B107" s="185" t="str">
        <f>MONTH(Indice_UCI[[#This Row],[Período]])&amp;YEAR(Indice_UCI[[#This Row],[Período]])</f>
        <v>82011</v>
      </c>
      <c r="C107" s="20">
        <v>87.685299999999998</v>
      </c>
      <c r="D107" s="20">
        <v>96.475399999999993</v>
      </c>
      <c r="E107" s="20">
        <v>87.168999999999997</v>
      </c>
    </row>
    <row r="108" spans="1:5" x14ac:dyDescent="0.3">
      <c r="A108" s="57">
        <v>40787</v>
      </c>
      <c r="B108" s="185" t="str">
        <f>MONTH(Indice_UCI[[#This Row],[Período]])&amp;YEAR(Indice_UCI[[#This Row],[Período]])</f>
        <v>92011</v>
      </c>
      <c r="C108" s="20">
        <v>86.667299999999997</v>
      </c>
      <c r="D108" s="20">
        <v>98.333699999999993</v>
      </c>
      <c r="E108" s="20">
        <v>85.981899999999996</v>
      </c>
    </row>
    <row r="109" spans="1:5" x14ac:dyDescent="0.3">
      <c r="A109" s="57">
        <v>40817</v>
      </c>
      <c r="B109" s="185" t="str">
        <f>MONTH(Indice_UCI[[#This Row],[Período]])&amp;YEAR(Indice_UCI[[#This Row],[Período]])</f>
        <v>102011</v>
      </c>
      <c r="C109" s="20">
        <v>85.950199999999995</v>
      </c>
      <c r="D109" s="20">
        <v>97.655799999999999</v>
      </c>
      <c r="E109" s="20">
        <v>85.262600000000006</v>
      </c>
    </row>
    <row r="110" spans="1:5" x14ac:dyDescent="0.3">
      <c r="A110" s="57">
        <v>40848</v>
      </c>
      <c r="B110" s="185" t="str">
        <f>MONTH(Indice_UCI[[#This Row],[Período]])&amp;YEAR(Indice_UCI[[#This Row],[Período]])</f>
        <v>112011</v>
      </c>
      <c r="C110" s="20">
        <v>85.732200000000006</v>
      </c>
      <c r="D110" s="20">
        <v>98.347999999999999</v>
      </c>
      <c r="E110" s="20">
        <v>84.991100000000003</v>
      </c>
    </row>
    <row r="111" spans="1:5" x14ac:dyDescent="0.3">
      <c r="A111" s="57">
        <v>40878</v>
      </c>
      <c r="B111" s="185" t="str">
        <f>MONTH(Indice_UCI[[#This Row],[Período]])&amp;YEAR(Indice_UCI[[#This Row],[Período]])</f>
        <v>122011</v>
      </c>
      <c r="C111" s="20">
        <v>84.193600000000004</v>
      </c>
      <c r="D111" s="20">
        <v>98.722099999999998</v>
      </c>
      <c r="E111" s="20">
        <v>83.340199999999996</v>
      </c>
    </row>
    <row r="112" spans="1:5" x14ac:dyDescent="0.3">
      <c r="A112" s="57">
        <v>40909</v>
      </c>
      <c r="B112" s="185" t="str">
        <f>MONTH(Indice_UCI[[#This Row],[Período]])&amp;YEAR(Indice_UCI[[#This Row],[Período]])</f>
        <v>12012</v>
      </c>
      <c r="C112" s="20">
        <v>83.932599999999994</v>
      </c>
      <c r="D112" s="20">
        <v>97.172200000000004</v>
      </c>
      <c r="E112" s="20">
        <v>83.154899999999998</v>
      </c>
    </row>
    <row r="113" spans="1:5" x14ac:dyDescent="0.3">
      <c r="A113" s="57">
        <v>40940</v>
      </c>
      <c r="B113" s="185" t="str">
        <f>MONTH(Indice_UCI[[#This Row],[Período]])&amp;YEAR(Indice_UCI[[#This Row],[Período]])</f>
        <v>22012</v>
      </c>
      <c r="C113" s="20">
        <v>83.199399999999997</v>
      </c>
      <c r="D113" s="20">
        <v>97.547499999999999</v>
      </c>
      <c r="E113" s="20">
        <v>82.356499999999997</v>
      </c>
    </row>
    <row r="114" spans="1:5" x14ac:dyDescent="0.3">
      <c r="A114" s="57">
        <v>40969</v>
      </c>
      <c r="B114" s="185" t="str">
        <f>MONTH(Indice_UCI[[#This Row],[Período]])&amp;YEAR(Indice_UCI[[#This Row],[Período]])</f>
        <v>32012</v>
      </c>
      <c r="C114" s="20">
        <v>83.526700000000005</v>
      </c>
      <c r="D114" s="20">
        <v>96.814099999999996</v>
      </c>
      <c r="E114" s="20">
        <v>82.746099999999998</v>
      </c>
    </row>
    <row r="115" spans="1:5" x14ac:dyDescent="0.3">
      <c r="A115" s="57">
        <v>41000</v>
      </c>
      <c r="B115" s="185" t="str">
        <f>MONTH(Indice_UCI[[#This Row],[Período]])&amp;YEAR(Indice_UCI[[#This Row],[Período]])</f>
        <v>42012</v>
      </c>
      <c r="C115" s="20">
        <v>83.809399999999997</v>
      </c>
      <c r="D115" s="20">
        <v>98.025800000000004</v>
      </c>
      <c r="E115" s="20">
        <v>82.974299999999999</v>
      </c>
    </row>
    <row r="116" spans="1:5" x14ac:dyDescent="0.3">
      <c r="A116" s="57">
        <v>41030</v>
      </c>
      <c r="B116" s="185" t="str">
        <f>MONTH(Indice_UCI[[#This Row],[Período]])&amp;YEAR(Indice_UCI[[#This Row],[Período]])</f>
        <v>52012</v>
      </c>
      <c r="C116" s="20">
        <v>84.525099999999995</v>
      </c>
      <c r="D116" s="20">
        <v>96.7089</v>
      </c>
      <c r="E116" s="20">
        <v>83.809399999999997</v>
      </c>
    </row>
    <row r="117" spans="1:5" x14ac:dyDescent="0.3">
      <c r="A117" s="57">
        <v>41061</v>
      </c>
      <c r="B117" s="185" t="str">
        <f>MONTH(Indice_UCI[[#This Row],[Período]])&amp;YEAR(Indice_UCI[[#This Row],[Período]])</f>
        <v>62012</v>
      </c>
      <c r="C117" s="20">
        <v>87.150999999999996</v>
      </c>
      <c r="D117" s="20">
        <v>96.654799999999994</v>
      </c>
      <c r="E117" s="20">
        <v>83.415899999999993</v>
      </c>
    </row>
    <row r="118" spans="1:5" x14ac:dyDescent="0.3">
      <c r="A118" s="57">
        <v>41091</v>
      </c>
      <c r="B118" s="185" t="str">
        <f>MONTH(Indice_UCI[[#This Row],[Período]])&amp;YEAR(Indice_UCI[[#This Row],[Período]])</f>
        <v>72012</v>
      </c>
      <c r="C118" s="20">
        <v>84.894099999999995</v>
      </c>
      <c r="D118" s="20">
        <v>96.837699999999998</v>
      </c>
      <c r="E118" s="20">
        <v>84.192499999999995</v>
      </c>
    </row>
    <row r="119" spans="1:5" x14ac:dyDescent="0.3">
      <c r="A119" s="57">
        <v>41122</v>
      </c>
      <c r="B119" s="185" t="str">
        <f>MONTH(Indice_UCI[[#This Row],[Período]])&amp;YEAR(Indice_UCI[[#This Row],[Período]])</f>
        <v>82012</v>
      </c>
      <c r="C119" s="20">
        <v>87.150999999999996</v>
      </c>
      <c r="D119" s="20">
        <v>97.0501</v>
      </c>
      <c r="E119" s="20">
        <v>85.513099999999994</v>
      </c>
    </row>
    <row r="120" spans="1:5" x14ac:dyDescent="0.3">
      <c r="A120" s="57">
        <v>41153</v>
      </c>
      <c r="B120" s="185" t="str">
        <f>MONTH(Indice_UCI[[#This Row],[Período]])&amp;YEAR(Indice_UCI[[#This Row],[Período]])</f>
        <v>92012</v>
      </c>
      <c r="C120" s="20">
        <v>85.7423</v>
      </c>
      <c r="D120" s="20">
        <v>96.989099999999993</v>
      </c>
      <c r="E120" s="20">
        <v>85.081599999999995</v>
      </c>
    </row>
    <row r="121" spans="1:5" x14ac:dyDescent="0.3">
      <c r="A121" s="57">
        <v>41183</v>
      </c>
      <c r="B121" s="185" t="str">
        <f>MONTH(Indice_UCI[[#This Row],[Período]])&amp;YEAR(Indice_UCI[[#This Row],[Período]])</f>
        <v>102012</v>
      </c>
      <c r="C121" s="20">
        <v>87.150999999999996</v>
      </c>
      <c r="D121" s="20">
        <v>97.099500000000006</v>
      </c>
      <c r="E121" s="20">
        <v>84.843699999999998</v>
      </c>
    </row>
    <row r="122" spans="1:5" x14ac:dyDescent="0.3">
      <c r="A122" s="57">
        <v>41214</v>
      </c>
      <c r="B122" s="185" t="str">
        <f>MONTH(Indice_UCI[[#This Row],[Período]])&amp;YEAR(Indice_UCI[[#This Row],[Período]])</f>
        <v>112012</v>
      </c>
      <c r="C122" s="20">
        <v>85.578400000000002</v>
      </c>
      <c r="D122" s="20">
        <v>97.100499999999997</v>
      </c>
      <c r="E122" s="20">
        <v>84.901600000000002</v>
      </c>
    </row>
    <row r="123" spans="1:5" x14ac:dyDescent="0.3">
      <c r="A123" s="57">
        <v>41244</v>
      </c>
      <c r="B123" s="185" t="str">
        <f>MONTH(Indice_UCI[[#This Row],[Período]])&amp;YEAR(Indice_UCI[[#This Row],[Período]])</f>
        <v>122012</v>
      </c>
      <c r="C123" s="20">
        <v>84.827299999999994</v>
      </c>
      <c r="D123" s="20">
        <v>96.970200000000006</v>
      </c>
      <c r="E123" s="20">
        <v>84.114000000000004</v>
      </c>
    </row>
    <row r="124" spans="1:5" x14ac:dyDescent="0.3">
      <c r="A124" s="57">
        <v>41275</v>
      </c>
      <c r="B124" s="185" t="str">
        <f>MONTH(Indice_UCI[[#This Row],[Período]])&amp;YEAR(Indice_UCI[[#This Row],[Período]])</f>
        <v>12013</v>
      </c>
      <c r="C124" s="20">
        <v>84.4071</v>
      </c>
      <c r="D124" s="20">
        <v>97.934399999999997</v>
      </c>
      <c r="E124" s="20">
        <v>83.612399999999994</v>
      </c>
    </row>
    <row r="125" spans="1:5" x14ac:dyDescent="0.3">
      <c r="A125" s="57">
        <v>41306</v>
      </c>
      <c r="B125" s="185" t="str">
        <f>MONTH(Indice_UCI[[#This Row],[Período]])&amp;YEAR(Indice_UCI[[#This Row],[Período]])</f>
        <v>22013</v>
      </c>
      <c r="C125" s="20">
        <v>81.642300000000006</v>
      </c>
      <c r="D125" s="20">
        <v>96.522300000000001</v>
      </c>
      <c r="E125" s="20">
        <v>80.768199999999993</v>
      </c>
    </row>
    <row r="126" spans="1:5" x14ac:dyDescent="0.3">
      <c r="A126" s="57">
        <v>41334</v>
      </c>
      <c r="B126" s="185" t="str">
        <f>MONTH(Indice_UCI[[#This Row],[Período]])&amp;YEAR(Indice_UCI[[#This Row],[Período]])</f>
        <v>32013</v>
      </c>
      <c r="C126" s="20">
        <v>84.040400000000005</v>
      </c>
      <c r="D126" s="20">
        <v>96.526799999999994</v>
      </c>
      <c r="E126" s="20">
        <v>83.307000000000002</v>
      </c>
    </row>
    <row r="127" spans="1:5" x14ac:dyDescent="0.3">
      <c r="A127" s="57">
        <v>41365</v>
      </c>
      <c r="B127" s="185" t="str">
        <f>MONTH(Indice_UCI[[#This Row],[Período]])&amp;YEAR(Indice_UCI[[#This Row],[Período]])</f>
        <v>42013</v>
      </c>
      <c r="C127" s="20">
        <v>87.150999999999996</v>
      </c>
      <c r="D127" s="20">
        <v>96.040099999999995</v>
      </c>
      <c r="E127" s="20">
        <v>84.621600000000001</v>
      </c>
    </row>
    <row r="128" spans="1:5" x14ac:dyDescent="0.3">
      <c r="A128" s="57">
        <v>41395</v>
      </c>
      <c r="B128" s="185" t="str">
        <f>MONTH(Indice_UCI[[#This Row],[Período]])&amp;YEAR(Indice_UCI[[#This Row],[Período]])</f>
        <v>52013</v>
      </c>
      <c r="C128" s="20">
        <v>86.173400000000001</v>
      </c>
      <c r="D128" s="20">
        <v>97.222999999999999</v>
      </c>
      <c r="E128" s="20">
        <v>85.126499999999993</v>
      </c>
    </row>
    <row r="129" spans="1:5" x14ac:dyDescent="0.3">
      <c r="A129" s="57">
        <v>41426</v>
      </c>
      <c r="B129" s="185" t="str">
        <f>MONTH(Indice_UCI[[#This Row],[Período]])&amp;YEAR(Indice_UCI[[#This Row],[Período]])</f>
        <v>62013</v>
      </c>
      <c r="C129" s="20">
        <v>85.117099999999994</v>
      </c>
      <c r="D129" s="20">
        <v>96.819699999999997</v>
      </c>
      <c r="E129" s="20">
        <v>84.441999999999993</v>
      </c>
    </row>
    <row r="130" spans="1:5" x14ac:dyDescent="0.3">
      <c r="A130" s="57">
        <v>41456</v>
      </c>
      <c r="B130" s="185" t="str">
        <f>MONTH(Indice_UCI[[#This Row],[Período]])&amp;YEAR(Indice_UCI[[#This Row],[Período]])</f>
        <v>72013</v>
      </c>
      <c r="C130" s="20">
        <v>84.2453</v>
      </c>
      <c r="D130" s="20">
        <v>96.431899999999999</v>
      </c>
      <c r="E130" s="20">
        <v>83.542299999999997</v>
      </c>
    </row>
    <row r="131" spans="1:5" x14ac:dyDescent="0.3">
      <c r="A131" s="57">
        <v>41487</v>
      </c>
      <c r="B131" s="185" t="str">
        <f>MONTH(Indice_UCI[[#This Row],[Período]])&amp;YEAR(Indice_UCI[[#This Row],[Período]])</f>
        <v>82013</v>
      </c>
      <c r="C131" s="20">
        <v>85.392799999999994</v>
      </c>
      <c r="D131" s="20">
        <v>96.279200000000003</v>
      </c>
      <c r="E131" s="20">
        <v>84.764799999999994</v>
      </c>
    </row>
    <row r="132" spans="1:5" x14ac:dyDescent="0.3">
      <c r="A132" s="57">
        <v>41518</v>
      </c>
      <c r="B132" s="185" t="str">
        <f>MONTH(Indice_UCI[[#This Row],[Período]])&amp;YEAR(Indice_UCI[[#This Row],[Período]])</f>
        <v>92013</v>
      </c>
      <c r="C132" s="20">
        <v>84.073599999999999</v>
      </c>
      <c r="D132" s="20">
        <v>96.003799999999998</v>
      </c>
      <c r="E132" s="20">
        <v>83.385400000000004</v>
      </c>
    </row>
    <row r="133" spans="1:5" x14ac:dyDescent="0.3">
      <c r="A133" s="57">
        <v>41548</v>
      </c>
      <c r="B133" s="185" t="str">
        <f>MONTH(Indice_UCI[[#This Row],[Período]])&amp;YEAR(Indice_UCI[[#This Row],[Período]])</f>
        <v>102013</v>
      </c>
      <c r="C133" s="20">
        <v>84.914000000000001</v>
      </c>
      <c r="D133" s="20">
        <v>96.765900000000002</v>
      </c>
      <c r="E133" s="20">
        <v>84.2303</v>
      </c>
    </row>
    <row r="134" spans="1:5" x14ac:dyDescent="0.3">
      <c r="A134" s="57">
        <v>41579</v>
      </c>
      <c r="B134" s="185" t="str">
        <f>MONTH(Indice_UCI[[#This Row],[Período]])&amp;YEAR(Indice_UCI[[#This Row],[Período]])</f>
        <v>112013</v>
      </c>
      <c r="C134" s="20">
        <v>87.150999999999996</v>
      </c>
      <c r="D134" s="20">
        <v>97.043800000000005</v>
      </c>
      <c r="E134" s="20">
        <v>84.736800000000002</v>
      </c>
    </row>
    <row r="135" spans="1:5" x14ac:dyDescent="0.3">
      <c r="A135" s="57">
        <v>41609</v>
      </c>
      <c r="B135" s="185" t="str">
        <f>MONTH(Indice_UCI[[#This Row],[Período]])&amp;YEAR(Indice_UCI[[#This Row],[Período]])</f>
        <v>122013</v>
      </c>
      <c r="C135" s="20">
        <v>87.150999999999996</v>
      </c>
      <c r="D135" s="20">
        <v>97.564800000000005</v>
      </c>
      <c r="E135" s="20">
        <v>83.468199999999996</v>
      </c>
    </row>
    <row r="136" spans="1:5" x14ac:dyDescent="0.3">
      <c r="A136" s="57">
        <v>41640</v>
      </c>
      <c r="B136" s="185" t="str">
        <f>MONTH(Indice_UCI[[#This Row],[Período]])&amp;YEAR(Indice_UCI[[#This Row],[Período]])</f>
        <v>12014</v>
      </c>
      <c r="C136" s="20">
        <v>85.6006</v>
      </c>
      <c r="D136" s="20">
        <v>96.572500000000005</v>
      </c>
      <c r="E136" s="20">
        <v>84.956100000000006</v>
      </c>
    </row>
    <row r="137" spans="1:5" x14ac:dyDescent="0.3">
      <c r="A137" s="57">
        <v>41671</v>
      </c>
      <c r="B137" s="185" t="str">
        <f>MONTH(Indice_UCI[[#This Row],[Período]])&amp;YEAR(Indice_UCI[[#This Row],[Período]])</f>
        <v>22014</v>
      </c>
      <c r="C137" s="20">
        <v>84.494900000000001</v>
      </c>
      <c r="D137" s="20">
        <v>96.993799999999993</v>
      </c>
      <c r="E137" s="20">
        <v>83.7607</v>
      </c>
    </row>
    <row r="138" spans="1:5" x14ac:dyDescent="0.3">
      <c r="A138" s="57">
        <v>41699</v>
      </c>
      <c r="B138" s="185" t="str">
        <f>MONTH(Indice_UCI[[#This Row],[Período]])&amp;YEAR(Indice_UCI[[#This Row],[Período]])</f>
        <v>32014</v>
      </c>
      <c r="C138" s="20">
        <v>87.150999999999996</v>
      </c>
      <c r="D138" s="20">
        <v>96.470399999999998</v>
      </c>
      <c r="E138" s="20">
        <v>83.661799999999999</v>
      </c>
    </row>
    <row r="139" spans="1:5" x14ac:dyDescent="0.3">
      <c r="A139" s="57">
        <v>41730</v>
      </c>
      <c r="B139" s="185" t="str">
        <f>MONTH(Indice_UCI[[#This Row],[Período]])&amp;YEAR(Indice_UCI[[#This Row],[Período]])</f>
        <v>42014</v>
      </c>
      <c r="C139" s="20">
        <v>84.863200000000006</v>
      </c>
      <c r="D139" s="20">
        <v>96.394400000000005</v>
      </c>
      <c r="E139" s="20">
        <v>84.185900000000004</v>
      </c>
    </row>
    <row r="140" spans="1:5" x14ac:dyDescent="0.3">
      <c r="A140" s="57">
        <v>41760</v>
      </c>
      <c r="B140" s="185" t="str">
        <f>MONTH(Indice_UCI[[#This Row],[Período]])&amp;YEAR(Indice_UCI[[#This Row],[Período]])</f>
        <v>52014</v>
      </c>
      <c r="C140" s="20">
        <v>85.942899999999995</v>
      </c>
      <c r="D140" s="20">
        <v>95.474699999999999</v>
      </c>
      <c r="E140" s="20">
        <v>85.382999999999996</v>
      </c>
    </row>
    <row r="141" spans="1:5" x14ac:dyDescent="0.3">
      <c r="A141" s="57">
        <v>41791</v>
      </c>
      <c r="B141" s="185" t="str">
        <f>MONTH(Indice_UCI[[#This Row],[Período]])&amp;YEAR(Indice_UCI[[#This Row],[Período]])</f>
        <v>62014</v>
      </c>
      <c r="C141" s="20">
        <v>83.740700000000004</v>
      </c>
      <c r="D141" s="20">
        <v>96.676699999999997</v>
      </c>
      <c r="E141" s="20">
        <v>82.980800000000002</v>
      </c>
    </row>
    <row r="142" spans="1:5" x14ac:dyDescent="0.3">
      <c r="A142" s="57">
        <v>41821</v>
      </c>
      <c r="B142" s="185" t="str">
        <f>MONTH(Indice_UCI[[#This Row],[Período]])&amp;YEAR(Indice_UCI[[#This Row],[Período]])</f>
        <v>72014</v>
      </c>
      <c r="C142" s="20">
        <v>85.608099999999993</v>
      </c>
      <c r="D142" s="20">
        <v>98.463899999999995</v>
      </c>
      <c r="E142" s="20">
        <v>84.852900000000005</v>
      </c>
    </row>
    <row r="143" spans="1:5" x14ac:dyDescent="0.3">
      <c r="A143" s="57">
        <v>41852</v>
      </c>
      <c r="B143" s="185" t="str">
        <f>MONTH(Indice_UCI[[#This Row],[Período]])&amp;YEAR(Indice_UCI[[#This Row],[Período]])</f>
        <v>82014</v>
      </c>
      <c r="C143" s="20">
        <v>86.035399999999996</v>
      </c>
      <c r="D143" s="20">
        <v>96.896900000000002</v>
      </c>
      <c r="E143" s="20">
        <v>85.397300000000001</v>
      </c>
    </row>
    <row r="144" spans="1:5" x14ac:dyDescent="0.3">
      <c r="A144" s="57">
        <v>41883</v>
      </c>
      <c r="B144" s="185" t="str">
        <f>MONTH(Indice_UCI[[#This Row],[Período]])&amp;YEAR(Indice_UCI[[#This Row],[Período]])</f>
        <v>92014</v>
      </c>
      <c r="C144" s="20">
        <v>85.961500000000001</v>
      </c>
      <c r="D144" s="20">
        <v>96.158100000000005</v>
      </c>
      <c r="E144" s="20">
        <v>85.362499999999997</v>
      </c>
    </row>
    <row r="145" spans="1:5" x14ac:dyDescent="0.3">
      <c r="A145" s="57">
        <v>41913</v>
      </c>
      <c r="B145" s="185" t="str">
        <f>MONTH(Indice_UCI[[#This Row],[Período]])&amp;YEAR(Indice_UCI[[#This Row],[Período]])</f>
        <v>102014</v>
      </c>
      <c r="C145" s="20">
        <v>86.173400000000001</v>
      </c>
      <c r="D145" s="20">
        <v>96.545199999999994</v>
      </c>
      <c r="E145" s="20">
        <v>85.979299999999995</v>
      </c>
    </row>
    <row r="146" spans="1:5" x14ac:dyDescent="0.3">
      <c r="A146" s="57">
        <v>41944</v>
      </c>
      <c r="B146" s="185" t="str">
        <f>MONTH(Indice_UCI[[#This Row],[Período]])&amp;YEAR(Indice_UCI[[#This Row],[Período]])</f>
        <v>112014</v>
      </c>
      <c r="C146" s="20">
        <v>84.58</v>
      </c>
      <c r="D146" s="20">
        <v>96.653000000000006</v>
      </c>
      <c r="E146" s="20">
        <v>83.870800000000003</v>
      </c>
    </row>
    <row r="147" spans="1:5" x14ac:dyDescent="0.3">
      <c r="A147" s="57">
        <v>41974</v>
      </c>
      <c r="B147" s="203" t="str">
        <f>MONTH(Indice_UCI[[#This Row],[Período]])&amp;YEAR(Indice_UCI[[#This Row],[Período]])</f>
        <v>122014</v>
      </c>
      <c r="C147" s="21">
        <v>84.386899999999997</v>
      </c>
      <c r="D147" s="21">
        <v>97.401499999999999</v>
      </c>
      <c r="E147" s="21">
        <v>83.622299999999996</v>
      </c>
    </row>
    <row r="148" spans="1:5" x14ac:dyDescent="0.3">
      <c r="A148" s="57">
        <v>42005</v>
      </c>
      <c r="B148" s="185" t="str">
        <f>MONTH(Indice_UCI[[#This Row],[Período]])&amp;YEAR(Indice_UCI[[#This Row],[Período]])</f>
        <v>12015</v>
      </c>
      <c r="C148" s="20">
        <v>84.221199999999996</v>
      </c>
      <c r="D148" s="20">
        <v>96.042400000000001</v>
      </c>
      <c r="E148" s="20">
        <v>83.526799999999994</v>
      </c>
    </row>
    <row r="149" spans="1:5" x14ac:dyDescent="0.3">
      <c r="A149" s="57">
        <v>42036</v>
      </c>
      <c r="B149" s="185" t="str">
        <f>MONTH(Indice_UCI[[#This Row],[Período]])&amp;YEAR(Indice_UCI[[#This Row],[Período]])</f>
        <v>22015</v>
      </c>
      <c r="C149" s="20">
        <v>83.3476</v>
      </c>
      <c r="D149" s="20">
        <v>96.768799999999999</v>
      </c>
      <c r="E149" s="20">
        <v>82.559200000000004</v>
      </c>
    </row>
    <row r="150" spans="1:5" x14ac:dyDescent="0.3">
      <c r="A150" s="57">
        <v>42064</v>
      </c>
      <c r="B150" s="185" t="str">
        <f>MONTH(Indice_UCI[[#This Row],[Período]])&amp;YEAR(Indice_UCI[[#This Row],[Período]])</f>
        <v>32015</v>
      </c>
      <c r="C150" s="20">
        <v>84.528999999999996</v>
      </c>
      <c r="D150" s="20">
        <v>97.378200000000007</v>
      </c>
      <c r="E150" s="20">
        <v>83.774199999999993</v>
      </c>
    </row>
    <row r="151" spans="1:5" x14ac:dyDescent="0.3">
      <c r="A151" s="57">
        <v>42095</v>
      </c>
      <c r="B151" s="185" t="str">
        <f>MONTH(Indice_UCI[[#This Row],[Período]])&amp;YEAR(Indice_UCI[[#This Row],[Período]])</f>
        <v>42015</v>
      </c>
      <c r="C151" s="20">
        <v>83.134699999999995</v>
      </c>
      <c r="D151" s="20">
        <v>97.215400000000002</v>
      </c>
      <c r="E151" s="20">
        <v>82.307500000000005</v>
      </c>
    </row>
    <row r="152" spans="1:5" x14ac:dyDescent="0.3">
      <c r="A152" s="57">
        <v>42125</v>
      </c>
      <c r="B152" s="185" t="str">
        <f>MONTH(Indice_UCI[[#This Row],[Período]])&amp;YEAR(Indice_UCI[[#This Row],[Período]])</f>
        <v>52015</v>
      </c>
      <c r="C152" s="20">
        <v>83.582300000000004</v>
      </c>
      <c r="D152" s="20">
        <v>95.819900000000004</v>
      </c>
      <c r="E152" s="20">
        <v>82.863399999999999</v>
      </c>
    </row>
    <row r="153" spans="1:5" x14ac:dyDescent="0.3">
      <c r="A153" s="57">
        <v>42156</v>
      </c>
      <c r="B153" s="185" t="str">
        <f>MONTH(Indice_UCI[[#This Row],[Período]])&amp;YEAR(Indice_UCI[[#This Row],[Período]])</f>
        <v>62015</v>
      </c>
      <c r="C153" s="20">
        <v>81.716899999999995</v>
      </c>
      <c r="D153" s="20">
        <v>98.400899999999993</v>
      </c>
      <c r="E153" s="20">
        <v>80.736800000000002</v>
      </c>
    </row>
    <row r="154" spans="1:5" x14ac:dyDescent="0.3">
      <c r="A154" s="57">
        <v>42186</v>
      </c>
      <c r="B154" s="185" t="str">
        <f>MONTH(Indice_UCI[[#This Row],[Período]])&amp;YEAR(Indice_UCI[[#This Row],[Período]])</f>
        <v>72015</v>
      </c>
      <c r="C154" s="20">
        <v>81.474500000000006</v>
      </c>
      <c r="D154" s="20">
        <v>98.3553</v>
      </c>
      <c r="E154" s="20">
        <v>80.482900000000001</v>
      </c>
    </row>
    <row r="155" spans="1:5" x14ac:dyDescent="0.3">
      <c r="A155" s="57">
        <v>42217</v>
      </c>
      <c r="B155" s="185" t="str">
        <f>MONTH(Indice_UCI[[#This Row],[Período]])&amp;YEAR(Indice_UCI[[#This Row],[Período]])</f>
        <v>82015</v>
      </c>
      <c r="C155" s="20">
        <v>82.1995</v>
      </c>
      <c r="D155" s="20">
        <v>97.595799999999997</v>
      </c>
      <c r="E155" s="20">
        <v>81.295000000000002</v>
      </c>
    </row>
    <row r="156" spans="1:5" x14ac:dyDescent="0.3">
      <c r="A156" s="57">
        <v>42248</v>
      </c>
      <c r="B156" s="185" t="str">
        <f>MONTH(Indice_UCI[[#This Row],[Período]])&amp;YEAR(Indice_UCI[[#This Row],[Período]])</f>
        <v>92015</v>
      </c>
      <c r="C156" s="20">
        <v>82.3339</v>
      </c>
      <c r="D156" s="20">
        <v>97.638499999999993</v>
      </c>
      <c r="E156" s="20">
        <v>81.434799999999996</v>
      </c>
    </row>
    <row r="157" spans="1:5" x14ac:dyDescent="0.3">
      <c r="A157" s="57">
        <v>42278</v>
      </c>
      <c r="B157" s="185" t="str">
        <f>MONTH(Indice_UCI[[#This Row],[Período]])&amp;YEAR(Indice_UCI[[#This Row],[Período]])</f>
        <v>102015</v>
      </c>
      <c r="C157" s="20">
        <v>82.425799999999995</v>
      </c>
      <c r="D157" s="20">
        <v>98.373999999999995</v>
      </c>
      <c r="E157" s="20">
        <v>81.488900000000001</v>
      </c>
    </row>
    <row r="158" spans="1:5" x14ac:dyDescent="0.3">
      <c r="A158" s="57">
        <v>42309</v>
      </c>
      <c r="B158" s="185" t="str">
        <f>MONTH(Indice_UCI[[#This Row],[Período]])&amp;YEAR(Indice_UCI[[#This Row],[Período]])</f>
        <v>112015</v>
      </c>
      <c r="C158" s="20">
        <v>81.141999999999996</v>
      </c>
      <c r="D158" s="20">
        <v>94.695099999999996</v>
      </c>
      <c r="E158" s="20">
        <v>80.3459</v>
      </c>
    </row>
    <row r="159" spans="1:5" x14ac:dyDescent="0.3">
      <c r="A159" s="57">
        <v>42339</v>
      </c>
      <c r="B159" s="185" t="str">
        <f>MONTH(Indice_UCI[[#This Row],[Período]])&amp;YEAR(Indice_UCI[[#This Row],[Período]])</f>
        <v>122015</v>
      </c>
      <c r="C159" s="20">
        <v>80.268699999999995</v>
      </c>
      <c r="D159" s="20">
        <v>98.212800000000001</v>
      </c>
      <c r="E159" s="20">
        <v>79.200100000000006</v>
      </c>
    </row>
    <row r="160" spans="1:5" x14ac:dyDescent="0.3">
      <c r="A160" s="57">
        <v>42370</v>
      </c>
      <c r="B160" s="185" t="str">
        <f>MONTH(Indice_UCI[[#This Row],[Período]])&amp;YEAR(Indice_UCI[[#This Row],[Período]])</f>
        <v>12016</v>
      </c>
      <c r="C160" s="20">
        <v>79.417000000000002</v>
      </c>
      <c r="D160" s="20">
        <v>96.373699999999999</v>
      </c>
      <c r="E160" s="20">
        <v>78.407300000000006</v>
      </c>
    </row>
    <row r="161" spans="1:5" x14ac:dyDescent="0.3">
      <c r="A161" s="57">
        <v>42401</v>
      </c>
      <c r="B161" s="185" t="str">
        <f>MONTH(Indice_UCI[[#This Row],[Período]])&amp;YEAR(Indice_UCI[[#This Row],[Período]])</f>
        <v>22016</v>
      </c>
      <c r="C161" s="20">
        <v>78.603999999999999</v>
      </c>
      <c r="D161" s="20">
        <v>96.197199999999995</v>
      </c>
      <c r="E161" s="20">
        <v>77.556299999999993</v>
      </c>
    </row>
    <row r="162" spans="1:5" x14ac:dyDescent="0.3">
      <c r="A162" s="57">
        <v>42430</v>
      </c>
      <c r="B162" s="185" t="str">
        <f>MONTH(Indice_UCI[[#This Row],[Período]])&amp;YEAR(Indice_UCI[[#This Row],[Período]])</f>
        <v>32016</v>
      </c>
      <c r="C162" s="20">
        <v>79.540400000000005</v>
      </c>
      <c r="D162" s="20">
        <v>97.537700000000001</v>
      </c>
      <c r="E162" s="20">
        <v>78.468599999999995</v>
      </c>
    </row>
    <row r="163" spans="1:5" x14ac:dyDescent="0.3">
      <c r="A163" s="57">
        <v>42461</v>
      </c>
      <c r="B163" s="185" t="str">
        <f>MONTH(Indice_UCI[[#This Row],[Período]])&amp;YEAR(Indice_UCI[[#This Row],[Período]])</f>
        <v>42016</v>
      </c>
      <c r="C163" s="20">
        <v>79.456000000000003</v>
      </c>
      <c r="D163" s="20">
        <v>96.005899999999997</v>
      </c>
      <c r="E163" s="20">
        <v>78.470399999999998</v>
      </c>
    </row>
    <row r="164" spans="1:5" x14ac:dyDescent="0.3">
      <c r="A164" s="57">
        <v>42491</v>
      </c>
      <c r="B164" s="185" t="str">
        <f>MONTH(Indice_UCI[[#This Row],[Período]])&amp;YEAR(Indice_UCI[[#This Row],[Período]])</f>
        <v>52016</v>
      </c>
      <c r="C164" s="20">
        <v>79.488699999999994</v>
      </c>
      <c r="D164" s="20">
        <v>96.466200000000001</v>
      </c>
      <c r="E164" s="20">
        <v>78.477699999999999</v>
      </c>
    </row>
    <row r="165" spans="1:5" x14ac:dyDescent="0.3">
      <c r="A165" s="57">
        <v>42522</v>
      </c>
      <c r="B165" s="185" t="str">
        <f>MONTH(Indice_UCI[[#This Row],[Período]])&amp;YEAR(Indice_UCI[[#This Row],[Período]])</f>
        <v>62016</v>
      </c>
      <c r="C165" s="20">
        <v>78.768199999999993</v>
      </c>
      <c r="D165" s="20">
        <v>96.918499999999995</v>
      </c>
      <c r="E165" s="20">
        <v>77.687399999999997</v>
      </c>
    </row>
    <row r="166" spans="1:5" x14ac:dyDescent="0.3">
      <c r="A166" s="57">
        <v>42552</v>
      </c>
      <c r="B166" s="185" t="str">
        <f>MONTH(Indice_UCI[[#This Row],[Período]])&amp;YEAR(Indice_UCI[[#This Row],[Período]])</f>
        <v>72016</v>
      </c>
      <c r="C166" s="20">
        <v>77.970200000000006</v>
      </c>
      <c r="D166" s="20">
        <v>97.260499999999993</v>
      </c>
      <c r="E166" s="20">
        <v>76.821399999999997</v>
      </c>
    </row>
    <row r="167" spans="1:5" x14ac:dyDescent="0.3">
      <c r="A167" s="57">
        <v>42583</v>
      </c>
      <c r="B167" s="185" t="str">
        <f>MONTH(Indice_UCI[[#This Row],[Período]])&amp;YEAR(Indice_UCI[[#This Row],[Período]])</f>
        <v>82016</v>
      </c>
      <c r="C167" s="59">
        <v>79.094099999999997</v>
      </c>
      <c r="D167" s="20">
        <v>92.655500000000004</v>
      </c>
      <c r="E167" s="20">
        <v>78.284499999999994</v>
      </c>
    </row>
    <row r="168" spans="1:5" x14ac:dyDescent="0.3">
      <c r="A168" s="57">
        <v>42614</v>
      </c>
      <c r="B168" s="185" t="str">
        <f>MONTH(Indice_UCI[[#This Row],[Período]])&amp;YEAR(Indice_UCI[[#This Row],[Período]])</f>
        <v>92016</v>
      </c>
      <c r="C168" s="20">
        <v>78.494200000000006</v>
      </c>
      <c r="D168" s="20">
        <v>91.279600000000002</v>
      </c>
      <c r="E168" s="20">
        <v>77.730999999999995</v>
      </c>
    </row>
    <row r="169" spans="1:5" x14ac:dyDescent="0.3">
      <c r="A169" s="57">
        <v>42644</v>
      </c>
      <c r="B169" s="185" t="str">
        <f>MONTH(Indice_UCI[[#This Row],[Período]])&amp;YEAR(Indice_UCI[[#This Row],[Período]])</f>
        <v>102016</v>
      </c>
      <c r="C169" s="20">
        <v>76.460999999999999</v>
      </c>
      <c r="D169" s="20">
        <v>93.135599999999997</v>
      </c>
      <c r="E169" s="20">
        <v>75.468000000000004</v>
      </c>
    </row>
    <row r="170" spans="1:5" x14ac:dyDescent="0.3">
      <c r="A170" s="57">
        <v>42675</v>
      </c>
      <c r="B170" s="185" t="str">
        <f>MONTH(Indice_UCI[[#This Row],[Período]])&amp;YEAR(Indice_UCI[[#This Row],[Período]])</f>
        <v>112016</v>
      </c>
      <c r="C170" s="20">
        <v>76.363900000000001</v>
      </c>
      <c r="D170" s="20">
        <v>91.752499999999998</v>
      </c>
      <c r="E170" s="20">
        <v>75.447400000000002</v>
      </c>
    </row>
    <row r="171" spans="1:5" x14ac:dyDescent="0.3">
      <c r="A171" s="57">
        <v>42705</v>
      </c>
      <c r="B171" s="185" t="str">
        <f>MONTH(Indice_UCI[[#This Row],[Período]])&amp;YEAR(Indice_UCI[[#This Row],[Período]])</f>
        <v>122016</v>
      </c>
      <c r="C171" s="59">
        <v>75.031599999999997</v>
      </c>
      <c r="D171" s="20">
        <v>91.599800000000002</v>
      </c>
      <c r="E171" s="20">
        <v>74.044899999999998</v>
      </c>
    </row>
    <row r="172" spans="1:5" x14ac:dyDescent="0.3">
      <c r="A172" s="57">
        <v>42736</v>
      </c>
      <c r="B172" s="185" t="str">
        <f>MONTH(Indice_UCI[[#This Row],[Período]])&amp;YEAR(Indice_UCI[[#This Row],[Período]])</f>
        <v>12017</v>
      </c>
      <c r="C172" s="59">
        <v>77.017099999999999</v>
      </c>
      <c r="D172" s="20">
        <v>87.240499999999997</v>
      </c>
      <c r="E172" s="20">
        <v>76.408199999999994</v>
      </c>
    </row>
    <row r="173" spans="1:5" x14ac:dyDescent="0.3">
      <c r="A173" s="57">
        <v>42767</v>
      </c>
      <c r="B173" s="185" t="str">
        <f>MONTH(Indice_UCI[[#This Row],[Período]])&amp;YEAR(Indice_UCI[[#This Row],[Período]])</f>
        <v>22017</v>
      </c>
      <c r="C173" s="59">
        <v>76.541200000000003</v>
      </c>
      <c r="D173" s="20">
        <v>88.266000000000005</v>
      </c>
      <c r="E173" s="20">
        <v>75.829400000000007</v>
      </c>
    </row>
    <row r="174" spans="1:5" x14ac:dyDescent="0.3">
      <c r="A174" s="57">
        <v>42795</v>
      </c>
      <c r="B174" s="185" t="str">
        <f>MONTH(Indice_UCI[[#This Row],[Período]])&amp;YEAR(Indice_UCI[[#This Row],[Período]])</f>
        <v>32017</v>
      </c>
      <c r="C174" s="59">
        <v>78.447199999999995</v>
      </c>
      <c r="D174" s="20">
        <v>93.001800000000003</v>
      </c>
      <c r="E174" s="20">
        <v>77.563699999999997</v>
      </c>
    </row>
    <row r="175" spans="1:5" x14ac:dyDescent="0.3">
      <c r="A175" s="57">
        <v>42826</v>
      </c>
      <c r="B175" s="185" t="str">
        <f>MONTH(Indice_UCI[[#This Row],[Período]])&amp;YEAR(Indice_UCI[[#This Row],[Período]])</f>
        <v>42017</v>
      </c>
      <c r="C175" s="59">
        <v>74.560699999999997</v>
      </c>
      <c r="D175" s="20">
        <v>88.347499999999997</v>
      </c>
      <c r="E175" s="20">
        <v>73.723799999999997</v>
      </c>
    </row>
    <row r="176" spans="1:5" x14ac:dyDescent="0.3">
      <c r="A176" s="57">
        <v>42856</v>
      </c>
      <c r="B176" s="185" t="str">
        <f>MONTH(Indice_UCI[[#This Row],[Período]])&amp;YEAR(Indice_UCI[[#This Row],[Período]])</f>
        <v>52017</v>
      </c>
      <c r="C176" s="59">
        <v>78.5959</v>
      </c>
      <c r="D176" s="20">
        <v>90.994699999999995</v>
      </c>
      <c r="E176" s="20">
        <v>77.843199999999996</v>
      </c>
    </row>
    <row r="177" spans="1:5" x14ac:dyDescent="0.3">
      <c r="A177" s="57">
        <v>42887</v>
      </c>
      <c r="B177" s="185" t="str">
        <f>MONTH(Indice_UCI[[#This Row],[Período]])&amp;YEAR(Indice_UCI[[#This Row],[Período]])</f>
        <v>62017</v>
      </c>
      <c r="C177" s="59">
        <v>77.434100000000001</v>
      </c>
      <c r="D177" s="20">
        <v>94.950400000000002</v>
      </c>
      <c r="E177" s="20">
        <v>76.370800000000003</v>
      </c>
    </row>
    <row r="178" spans="1:5" x14ac:dyDescent="0.3">
      <c r="A178" s="57">
        <v>42917</v>
      </c>
      <c r="B178" s="185" t="str">
        <f>MONTH(Indice_UCI[[#This Row],[Período]])&amp;YEAR(Indice_UCI[[#This Row],[Período]])</f>
        <v>72017</v>
      </c>
      <c r="C178" s="59">
        <v>79.181399999999996</v>
      </c>
      <c r="D178" s="20">
        <v>91.368700000000004</v>
      </c>
      <c r="E178" s="20">
        <v>78.441599999999994</v>
      </c>
    </row>
    <row r="179" spans="1:5" x14ac:dyDescent="0.3">
      <c r="A179" s="57">
        <v>42948</v>
      </c>
      <c r="B179" s="203" t="str">
        <f>MONTH(Indice_UCI[[#This Row],[Período]])&amp;YEAR(Indice_UCI[[#This Row],[Período]])</f>
        <v>82017</v>
      </c>
      <c r="C179" s="102">
        <v>81.129000000000005</v>
      </c>
      <c r="D179" s="21">
        <v>94.377899999999997</v>
      </c>
      <c r="E179" s="21">
        <v>80.324700000000007</v>
      </c>
    </row>
    <row r="180" spans="1:5" x14ac:dyDescent="0.3">
      <c r="A180" s="57">
        <v>42979</v>
      </c>
      <c r="B180" s="185" t="str">
        <f>MONTH(Indice_UCI[[#This Row],[Período]])&amp;YEAR(Indice_UCI[[#This Row],[Período]])</f>
        <v>92017</v>
      </c>
      <c r="C180" s="59">
        <v>80.773499999999999</v>
      </c>
      <c r="D180" s="20">
        <v>93.163499999999999</v>
      </c>
      <c r="E180" s="20">
        <v>80.019499999999994</v>
      </c>
    </row>
    <row r="181" spans="1:5" x14ac:dyDescent="0.3">
      <c r="A181" s="57">
        <v>43009</v>
      </c>
      <c r="B181" s="185" t="str">
        <f>MONTH(Indice_UCI[[#This Row],[Período]])&amp;YEAR(Indice_UCI[[#This Row],[Período]])</f>
        <v>102017</v>
      </c>
      <c r="C181" s="59">
        <v>80.646500000000003</v>
      </c>
      <c r="D181" s="20">
        <v>93.504000000000005</v>
      </c>
      <c r="E181" s="20">
        <v>79.864099999999993</v>
      </c>
    </row>
    <row r="182" spans="1:5" x14ac:dyDescent="0.3">
      <c r="A182" s="57">
        <v>43040</v>
      </c>
      <c r="B182" s="185" t="str">
        <f>MONTH(Indice_UCI[[#This Row],[Período]])&amp;YEAR(Indice_UCI[[#This Row],[Período]])</f>
        <v>112017</v>
      </c>
      <c r="C182" s="59">
        <v>79.516300000000001</v>
      </c>
      <c r="D182" s="20">
        <v>95.141099999999994</v>
      </c>
      <c r="E182" s="20">
        <v>78.5655</v>
      </c>
    </row>
    <row r="183" spans="1:5" x14ac:dyDescent="0.3">
      <c r="A183" s="57">
        <v>43070</v>
      </c>
      <c r="B183" s="203" t="str">
        <f>MONTH(Indice_UCI[[#This Row],[Período]])&amp;YEAR(Indice_UCI[[#This Row],[Período]])</f>
        <v>122017</v>
      </c>
      <c r="C183" s="102">
        <v>77.927800000000005</v>
      </c>
      <c r="D183" s="21">
        <v>95.0184</v>
      </c>
      <c r="E183" s="21">
        <v>76.890299999999996</v>
      </c>
    </row>
    <row r="184" spans="1:5" x14ac:dyDescent="0.3">
      <c r="A184" s="57">
        <v>43101</v>
      </c>
      <c r="B184" s="104" t="str">
        <f>MONTH(Indice_UCI[[#This Row],[Período]])&amp;YEAR(Indice_UCI[[#This Row],[Período]])</f>
        <v>12018</v>
      </c>
      <c r="C184" s="59">
        <v>79.508799999999994</v>
      </c>
      <c r="D184" s="20">
        <v>91.904399999999995</v>
      </c>
      <c r="E184" s="20">
        <v>78.756299999999996</v>
      </c>
    </row>
    <row r="185" spans="1:5" x14ac:dyDescent="0.3">
      <c r="A185" s="57">
        <v>43132</v>
      </c>
      <c r="B185" s="104" t="str">
        <f>MONTH(Indice_UCI[[#This Row],[Período]])&amp;YEAR(Indice_UCI[[#This Row],[Período]])</f>
        <v>22018</v>
      </c>
      <c r="C185" s="59">
        <v>78.345699999999994</v>
      </c>
      <c r="D185" s="20">
        <v>89.275300000000001</v>
      </c>
      <c r="E185" s="20">
        <v>77.682299999999998</v>
      </c>
    </row>
    <row r="186" spans="1:5" x14ac:dyDescent="0.3">
      <c r="A186" s="57">
        <v>43160</v>
      </c>
      <c r="B186" s="104" t="str">
        <f>MONTH(Indice_UCI[[#This Row],[Período]])&amp;YEAR(Indice_UCI[[#This Row],[Período]])</f>
        <v>32018</v>
      </c>
      <c r="C186" s="59">
        <v>79.786900000000003</v>
      </c>
      <c r="D186" s="20">
        <v>90.721699999999998</v>
      </c>
      <c r="E186" s="20">
        <v>79.123099999999994</v>
      </c>
    </row>
    <row r="187" spans="1:5" x14ac:dyDescent="0.3">
      <c r="A187" s="57">
        <v>43191</v>
      </c>
      <c r="B187" s="104" t="str">
        <f>MONTH(Indice_UCI[[#This Row],[Período]])&amp;YEAR(Indice_UCI[[#This Row],[Período]])</f>
        <v>42018</v>
      </c>
      <c r="C187" s="59">
        <v>80.421599999999998</v>
      </c>
      <c r="D187" s="20">
        <v>91.036199999999994</v>
      </c>
      <c r="E187" s="20">
        <v>79.777299999999997</v>
      </c>
    </row>
    <row r="188" spans="1:5" x14ac:dyDescent="0.3">
      <c r="A188" s="57">
        <v>43221</v>
      </c>
      <c r="B188" s="104" t="str">
        <f>MONTH(Indice_UCI[[#This Row],[Período]])&amp;YEAR(Indice_UCI[[#This Row],[Período]])</f>
        <v>52018</v>
      </c>
      <c r="C188" s="59">
        <v>78.756399999999999</v>
      </c>
      <c r="D188" s="20">
        <v>89.083600000000004</v>
      </c>
      <c r="E188" s="20">
        <v>78.129499999999993</v>
      </c>
    </row>
    <row r="189" spans="1:5" x14ac:dyDescent="0.3">
      <c r="A189" s="57">
        <v>43252</v>
      </c>
      <c r="B189" s="104" t="str">
        <f>MONTH(Indice_UCI[[#This Row],[Período]])&amp;YEAR(Indice_UCI[[#This Row],[Período]])</f>
        <v>62018</v>
      </c>
      <c r="C189" s="59">
        <v>79.261700000000005</v>
      </c>
      <c r="D189" s="20">
        <v>93.834599999999995</v>
      </c>
      <c r="E189" s="20">
        <v>78.377099999999999</v>
      </c>
    </row>
    <row r="190" spans="1:5" x14ac:dyDescent="0.3">
      <c r="A190" s="57">
        <v>43282</v>
      </c>
      <c r="B190" s="104" t="str">
        <f>MONTH(Indice_UCI[[#This Row],[Período]])&amp;YEAR(Indice_UCI[[#This Row],[Período]])</f>
        <v>72018</v>
      </c>
      <c r="C190" s="59">
        <v>79.348600000000005</v>
      </c>
      <c r="D190" s="20">
        <v>95.250399999999999</v>
      </c>
      <c r="E190" s="20">
        <v>78.383300000000006</v>
      </c>
    </row>
    <row r="191" spans="1:5" x14ac:dyDescent="0.3">
      <c r="A191" s="57">
        <v>43313</v>
      </c>
      <c r="B191" s="104" t="str">
        <f>MONTH(Indice_UCI[[#This Row],[Período]])&amp;YEAR(Indice_UCI[[#This Row],[Período]])</f>
        <v>82018</v>
      </c>
      <c r="C191" s="59">
        <v>80.581199999999995</v>
      </c>
      <c r="D191" s="20">
        <v>94.536500000000004</v>
      </c>
      <c r="E191" s="20">
        <v>79.734099999999998</v>
      </c>
    </row>
    <row r="192" spans="1:5" x14ac:dyDescent="0.3">
      <c r="A192" s="57">
        <v>43344</v>
      </c>
      <c r="B192" s="104" t="str">
        <f>MONTH(Indice_UCI[[#This Row],[Período]])&amp;YEAR(Indice_UCI[[#This Row],[Período]])</f>
        <v>92018</v>
      </c>
      <c r="C192" s="59">
        <v>80.502600000000001</v>
      </c>
      <c r="D192" s="20">
        <v>93.719800000000006</v>
      </c>
      <c r="E192" s="20">
        <v>79.700199999999995</v>
      </c>
    </row>
    <row r="193" spans="1:5" x14ac:dyDescent="0.3">
      <c r="A193" s="57">
        <v>43374</v>
      </c>
      <c r="B193" s="104" t="str">
        <f>MONTH(Indice_UCI[[#This Row],[Período]])&amp;YEAR(Indice_UCI[[#This Row],[Período]])</f>
        <v>102018</v>
      </c>
      <c r="C193" s="59">
        <v>80.856200000000001</v>
      </c>
      <c r="D193" s="20">
        <v>95.831299999999999</v>
      </c>
      <c r="E193" s="20">
        <v>79.947199999999995</v>
      </c>
    </row>
    <row r="194" spans="1:5" x14ac:dyDescent="0.3">
      <c r="A194" s="57">
        <v>43405</v>
      </c>
      <c r="B194" s="104" t="str">
        <f>MONTH(Indice_UCI[[#This Row],[Período]])&amp;YEAR(Indice_UCI[[#This Row],[Período]])</f>
        <v>112018</v>
      </c>
      <c r="C194" s="59">
        <v>80.240499999999997</v>
      </c>
      <c r="D194" s="20">
        <v>97.031899999999993</v>
      </c>
      <c r="E194" s="20">
        <v>79.221199999999996</v>
      </c>
    </row>
    <row r="195" spans="1:5" x14ac:dyDescent="0.3">
      <c r="A195" s="57">
        <v>43435</v>
      </c>
      <c r="B195" s="104" t="str">
        <f>MONTH(Indice_UCI[[#This Row],[Período]])&amp;YEAR(Indice_UCI[[#This Row],[Período]])</f>
        <v>122018</v>
      </c>
      <c r="C195" s="59">
        <v>78.963800000000006</v>
      </c>
      <c r="D195" s="20">
        <v>98.425700000000006</v>
      </c>
      <c r="E195" s="20">
        <v>77.782499999999999</v>
      </c>
    </row>
    <row r="196" spans="1:5" x14ac:dyDescent="0.3">
      <c r="A196" s="57">
        <v>43466</v>
      </c>
      <c r="B196" s="104" t="str">
        <f>MONTH(Indice_UCI[[#This Row],[Período]])&amp;YEAR(Indice_UCI[[#This Row],[Período]])</f>
        <v>12019</v>
      </c>
      <c r="C196" s="59">
        <v>77.92</v>
      </c>
      <c r="D196" s="20">
        <v>68.42</v>
      </c>
      <c r="E196" s="20">
        <v>78.489999999999995</v>
      </c>
    </row>
    <row r="197" spans="1:5" x14ac:dyDescent="0.3">
      <c r="A197" s="57">
        <v>43497</v>
      </c>
      <c r="B197" s="104" t="str">
        <f>MONTH(Indice_UCI[[#This Row],[Período]])&amp;YEAR(Indice_UCI[[#This Row],[Período]])</f>
        <v>22019</v>
      </c>
      <c r="C197" s="59">
        <v>77.92</v>
      </c>
      <c r="D197" s="20">
        <v>68.42</v>
      </c>
      <c r="E197" s="20">
        <v>78.489999999999995</v>
      </c>
    </row>
    <row r="198" spans="1:5" x14ac:dyDescent="0.3">
      <c r="A198" s="57">
        <v>43525</v>
      </c>
      <c r="B198" s="104" t="str">
        <f>MONTH(Indice_UCI[[#This Row],[Período]])&amp;YEAR(Indice_UCI[[#This Row],[Período]])</f>
        <v>32019</v>
      </c>
      <c r="C198" s="59">
        <v>78.89</v>
      </c>
      <c r="D198" s="20">
        <v>68.099999999999994</v>
      </c>
      <c r="E198" s="20">
        <v>79.540000000000006</v>
      </c>
    </row>
    <row r="199" spans="1:5" x14ac:dyDescent="0.3">
      <c r="A199" s="57">
        <v>43556</v>
      </c>
      <c r="B199" s="104" t="str">
        <f>MONTH(Indice_UCI[[#This Row],[Período]])&amp;YEAR(Indice_UCI[[#This Row],[Período]])</f>
        <v>42019</v>
      </c>
      <c r="C199" s="59">
        <v>66.08</v>
      </c>
      <c r="D199" s="20">
        <v>80.23</v>
      </c>
      <c r="E199" s="20">
        <v>80.06</v>
      </c>
    </row>
    <row r="200" spans="1:5" x14ac:dyDescent="0.3">
      <c r="A200" s="57">
        <v>43586</v>
      </c>
      <c r="B200" s="104" t="str">
        <f>MONTH(Indice_UCI[[#This Row],[Período]])&amp;YEAR(Indice_UCI[[#This Row],[Período]])</f>
        <v>52019</v>
      </c>
      <c r="C200" s="59">
        <v>81.099999999999994</v>
      </c>
      <c r="D200" s="20">
        <v>65.099999999999994</v>
      </c>
      <c r="E200" s="20">
        <v>82.07</v>
      </c>
    </row>
    <row r="201" spans="1:5" x14ac:dyDescent="0.3">
      <c r="A201" s="57">
        <v>43617</v>
      </c>
      <c r="B201" s="104" t="str">
        <f>MONTH(Indice_UCI[[#This Row],[Período]])&amp;YEAR(Indice_UCI[[#This Row],[Período]])</f>
        <v>62019</v>
      </c>
      <c r="C201" s="59">
        <v>78.209999999999994</v>
      </c>
      <c r="D201" s="20">
        <v>68.81</v>
      </c>
      <c r="E201" s="20">
        <v>78.78</v>
      </c>
    </row>
    <row r="202" spans="1:5" x14ac:dyDescent="0.3">
      <c r="A202" s="57">
        <v>43647</v>
      </c>
      <c r="B202" s="104" t="str">
        <f>MONTH(Indice_UCI[[#This Row],[Período]])&amp;YEAR(Indice_UCI[[#This Row],[Período]])</f>
        <v>72019</v>
      </c>
      <c r="C202" s="59">
        <v>81.02</v>
      </c>
      <c r="D202" s="20">
        <v>73.47</v>
      </c>
      <c r="E202" s="20">
        <v>81.48</v>
      </c>
    </row>
    <row r="203" spans="1:5" x14ac:dyDescent="0.3">
      <c r="A203" s="57">
        <v>43678</v>
      </c>
      <c r="B203" s="104" t="str">
        <f>MONTH(Indice_UCI[[#This Row],[Período]])&amp;YEAR(Indice_UCI[[#This Row],[Período]])</f>
        <v>82019</v>
      </c>
      <c r="C203" s="59">
        <v>81.23</v>
      </c>
      <c r="D203" s="20">
        <v>76.569999999999993</v>
      </c>
      <c r="E203" s="20">
        <v>81.52</v>
      </c>
    </row>
    <row r="204" spans="1:5" x14ac:dyDescent="0.3">
      <c r="A204" s="57">
        <v>43709</v>
      </c>
      <c r="B204" s="104" t="str">
        <f>MONTH(Indice_UCI[[#This Row],[Período]])&amp;YEAR(Indice_UCI[[#This Row],[Período]])</f>
        <v>92019</v>
      </c>
      <c r="C204" s="59">
        <v>80.75</v>
      </c>
      <c r="D204" s="20">
        <v>76.959999999999994</v>
      </c>
      <c r="E204" s="20">
        <v>80.98</v>
      </c>
    </row>
    <row r="205" spans="1:5" x14ac:dyDescent="0.3">
      <c r="A205" s="57">
        <v>43739</v>
      </c>
      <c r="B205" s="104" t="str">
        <f>MONTH(Indice_UCI[[#This Row],[Período]])&amp;YEAR(Indice_UCI[[#This Row],[Período]])</f>
        <v>102019</v>
      </c>
      <c r="C205" s="59">
        <v>81.52</v>
      </c>
      <c r="D205" s="20">
        <v>78.75</v>
      </c>
      <c r="E205" s="20">
        <v>81.69</v>
      </c>
    </row>
    <row r="206" spans="1:5" x14ac:dyDescent="0.3">
      <c r="A206" s="57">
        <v>43770</v>
      </c>
      <c r="B206" s="104" t="str">
        <f>MONTH(Indice_UCI[[#This Row],[Período]])&amp;YEAR(Indice_UCI[[#This Row],[Período]])</f>
        <v>112019</v>
      </c>
      <c r="C206" s="59">
        <v>81.94</v>
      </c>
      <c r="D206" s="20">
        <v>81.239999999999995</v>
      </c>
      <c r="E206" s="20">
        <v>81.99</v>
      </c>
    </row>
    <row r="207" spans="1:5" x14ac:dyDescent="0.3">
      <c r="A207" s="57">
        <v>43800</v>
      </c>
      <c r="B207" s="104" t="str">
        <f>MONTH(Indice_UCI[[#This Row],[Período]])&amp;YEAR(Indice_UCI[[#This Row],[Período]])</f>
        <v>122019</v>
      </c>
      <c r="C207" s="59">
        <v>81.11</v>
      </c>
      <c r="D207" s="20">
        <v>81.11</v>
      </c>
      <c r="E207" s="20">
        <v>81.11</v>
      </c>
    </row>
    <row r="208" spans="1:5" x14ac:dyDescent="0.3">
      <c r="A208" s="57">
        <v>43831</v>
      </c>
      <c r="B208" s="104" t="str">
        <f>MONTH(Indice_UCI[[#This Row],[Período]])&amp;YEAR(Indice_UCI[[#This Row],[Período]])</f>
        <v>12020</v>
      </c>
      <c r="C208" s="59">
        <v>80.709999999999994</v>
      </c>
      <c r="D208" s="20">
        <v>78.69</v>
      </c>
      <c r="E208" s="20">
        <v>80.84</v>
      </c>
    </row>
    <row r="209" spans="1:5" x14ac:dyDescent="0.3">
      <c r="A209" s="57">
        <v>43862</v>
      </c>
      <c r="B209" s="104" t="str">
        <f>MONTH(Indice_UCI[[#This Row],[Período]])&amp;YEAR(Indice_UCI[[#This Row],[Período]])</f>
        <v>22020</v>
      </c>
      <c r="C209" s="59">
        <v>80.569999999999993</v>
      </c>
      <c r="D209" s="20">
        <v>79.739999999999995</v>
      </c>
      <c r="E209" s="20">
        <v>80.62</v>
      </c>
    </row>
    <row r="210" spans="1:5" x14ac:dyDescent="0.3">
      <c r="A210" s="57">
        <v>43891</v>
      </c>
      <c r="B210" s="104" t="str">
        <f>MONTH(Indice_UCI[[#This Row],[Período]])&amp;YEAR(Indice_UCI[[#This Row],[Período]])</f>
        <v>32020</v>
      </c>
      <c r="C210" s="59">
        <v>78.040000000000006</v>
      </c>
      <c r="D210" s="20">
        <v>77.78</v>
      </c>
      <c r="E210" s="20">
        <v>78.06</v>
      </c>
    </row>
    <row r="211" spans="1:5" x14ac:dyDescent="0.3">
      <c r="A211" s="57">
        <v>43922</v>
      </c>
      <c r="B211" s="104" t="str">
        <f>MONTH(Indice_UCI[[#This Row],[Período]])&amp;YEAR(Indice_UCI[[#This Row],[Período]])</f>
        <v>42020</v>
      </c>
      <c r="C211" s="59">
        <v>70.38</v>
      </c>
      <c r="D211" s="20">
        <v>79.150000000000006</v>
      </c>
      <c r="E211" s="20">
        <v>69.849999999999994</v>
      </c>
    </row>
    <row r="212" spans="1:5" x14ac:dyDescent="0.3">
      <c r="A212" s="57">
        <v>43952</v>
      </c>
      <c r="B212" s="104" t="str">
        <f>MONTH(Indice_UCI[[#This Row],[Período]])&amp;YEAR(Indice_UCI[[#This Row],[Período]])</f>
        <v>52020</v>
      </c>
      <c r="C212" s="59">
        <v>73.680000000000007</v>
      </c>
      <c r="D212" s="20">
        <v>82.33</v>
      </c>
      <c r="E212" s="20">
        <v>73.150000000000006</v>
      </c>
    </row>
    <row r="213" spans="1:5" x14ac:dyDescent="0.3">
      <c r="A213" s="57">
        <v>43983</v>
      </c>
      <c r="B213" s="104" t="str">
        <f>MONTH(Indice_UCI[[#This Row],[Período]])&amp;YEAR(Indice_UCI[[#This Row],[Período]])</f>
        <v>62020</v>
      </c>
      <c r="C213" s="59">
        <v>73.88</v>
      </c>
      <c r="D213" s="20">
        <v>76.650000000000006</v>
      </c>
      <c r="E213" s="20">
        <v>73.709999999999994</v>
      </c>
    </row>
    <row r="214" spans="1:5" x14ac:dyDescent="0.3">
      <c r="A214" s="57">
        <v>44013</v>
      </c>
      <c r="B214" s="104" t="str">
        <f>MONTH(Indice_UCI[[#This Row],[Período]])&amp;YEAR(Indice_UCI[[#This Row],[Período]])</f>
        <v>72020</v>
      </c>
      <c r="C214" s="59">
        <v>77.28</v>
      </c>
      <c r="D214" s="20">
        <v>82.66</v>
      </c>
      <c r="E214" s="20">
        <v>76.95</v>
      </c>
    </row>
    <row r="215" spans="1:5" x14ac:dyDescent="0.3">
      <c r="A215" s="57">
        <v>44044</v>
      </c>
      <c r="B215" s="104" t="str">
        <f>MONTH(Indice_UCI[[#This Row],[Período]])&amp;YEAR(Indice_UCI[[#This Row],[Período]])</f>
        <v>82020</v>
      </c>
      <c r="C215" s="59">
        <v>81.44</v>
      </c>
      <c r="D215" s="20">
        <v>81.89</v>
      </c>
      <c r="E215" s="20">
        <v>81.42</v>
      </c>
    </row>
    <row r="216" spans="1:5" x14ac:dyDescent="0.3">
      <c r="A216" s="57">
        <v>44075</v>
      </c>
      <c r="B216" s="104" t="str">
        <f>MONTH(Indice_UCI[[#This Row],[Período]])&amp;YEAR(Indice_UCI[[#This Row],[Período]])</f>
        <v>92020</v>
      </c>
      <c r="C216" s="59">
        <v>83.3</v>
      </c>
      <c r="D216" s="20">
        <v>83.79</v>
      </c>
      <c r="E216" s="20">
        <v>83.27</v>
      </c>
    </row>
    <row r="217" spans="1:5" x14ac:dyDescent="0.3">
      <c r="A217" s="57">
        <v>44105</v>
      </c>
      <c r="B217" s="104" t="str">
        <f>MONTH(Indice_UCI[[#This Row],[Período]])&amp;YEAR(Indice_UCI[[#This Row],[Período]])</f>
        <v>102020</v>
      </c>
      <c r="C217" s="59">
        <v>84.33</v>
      </c>
      <c r="D217" s="20">
        <v>83.1</v>
      </c>
      <c r="E217" s="20">
        <v>84.4</v>
      </c>
    </row>
    <row r="218" spans="1:5" x14ac:dyDescent="0.3">
      <c r="A218" s="57">
        <v>44136</v>
      </c>
      <c r="B218" s="104" t="str">
        <f>MONTH(Indice_UCI[[#This Row],[Período]])&amp;YEAR(Indice_UCI[[#This Row],[Período]])</f>
        <v>112020</v>
      </c>
      <c r="C218" s="59">
        <v>81.260000000000005</v>
      </c>
      <c r="D218" s="20">
        <v>83.78</v>
      </c>
      <c r="E218" s="20">
        <v>81.11</v>
      </c>
    </row>
    <row r="219" spans="1:5" x14ac:dyDescent="0.3">
      <c r="A219" s="57">
        <v>44166</v>
      </c>
      <c r="B219" s="104" t="str">
        <f>MONTH(Indice_UCI[[#This Row],[Período]])&amp;YEAR(Indice_UCI[[#This Row],[Período]])</f>
        <v>122020</v>
      </c>
      <c r="C219" s="59">
        <v>81.19</v>
      </c>
      <c r="D219" s="20">
        <v>91.83</v>
      </c>
      <c r="E219" s="20">
        <v>80.55</v>
      </c>
    </row>
    <row r="220" spans="1:5" x14ac:dyDescent="0.3">
      <c r="A220" s="57">
        <v>44197</v>
      </c>
      <c r="B220" s="104" t="str">
        <f>MONTH(Indice_UCI[[#This Row],[Período]])&amp;YEAR(Indice_UCI[[#This Row],[Período]])</f>
        <v>12021</v>
      </c>
      <c r="C220" s="59">
        <v>80.34</v>
      </c>
      <c r="D220" s="20">
        <v>82.14</v>
      </c>
      <c r="E220" s="20">
        <v>80.23</v>
      </c>
    </row>
    <row r="221" spans="1:5" x14ac:dyDescent="0.3">
      <c r="A221" s="57">
        <v>44228</v>
      </c>
      <c r="B221" s="104" t="str">
        <f>MONTH(Indice_UCI[[#This Row],[Período]])&amp;YEAR(Indice_UCI[[#This Row],[Período]])</f>
        <v>22021</v>
      </c>
      <c r="C221" s="59">
        <v>82.61</v>
      </c>
      <c r="D221" s="20">
        <v>85.45</v>
      </c>
      <c r="E221" s="20">
        <v>82.43</v>
      </c>
    </row>
    <row r="222" spans="1:5" x14ac:dyDescent="0.3">
      <c r="A222" s="57">
        <v>44256</v>
      </c>
      <c r="B222" s="104" t="str">
        <f>MONTH(Indice_UCI[[#This Row],[Período]])&amp;YEAR(Indice_UCI[[#This Row],[Período]])</f>
        <v>32021</v>
      </c>
      <c r="C222" s="59">
        <v>82.35</v>
      </c>
      <c r="D222" s="20">
        <v>86.54</v>
      </c>
      <c r="E222" s="20">
        <v>82.09</v>
      </c>
    </row>
    <row r="223" spans="1:5" x14ac:dyDescent="0.3">
      <c r="A223" s="57">
        <v>44287</v>
      </c>
      <c r="B223" s="104" t="str">
        <f>MONTH(Indice_UCI[[#This Row],[Período]])&amp;YEAR(Indice_UCI[[#This Row],[Período]])</f>
        <v>42021</v>
      </c>
      <c r="C223" s="59">
        <v>83.43</v>
      </c>
      <c r="D223" s="20">
        <v>85.83</v>
      </c>
      <c r="E223" s="20">
        <v>83.28</v>
      </c>
    </row>
    <row r="224" spans="1:5" x14ac:dyDescent="0.3">
      <c r="A224" s="57">
        <v>44317</v>
      </c>
      <c r="B224" s="104" t="str">
        <f>MONTH(Indice_UCI[[#This Row],[Período]])&amp;YEAR(Indice_UCI[[#This Row],[Período]])</f>
        <v>52021</v>
      </c>
      <c r="C224" s="59">
        <v>83.78</v>
      </c>
      <c r="D224" s="20">
        <v>81.83</v>
      </c>
      <c r="E224" s="20">
        <v>83.89</v>
      </c>
    </row>
    <row r="225" spans="1:5" x14ac:dyDescent="0.3">
      <c r="A225" s="57">
        <v>44348</v>
      </c>
      <c r="B225" s="104" t="str">
        <f>MONTH(Indice_UCI[[#This Row],[Período]])&amp;YEAR(Indice_UCI[[#This Row],[Período]])</f>
        <v>62021</v>
      </c>
      <c r="C225" s="59">
        <v>83.65</v>
      </c>
      <c r="D225" s="20">
        <v>85.02</v>
      </c>
      <c r="E225" s="20">
        <v>83.56</v>
      </c>
    </row>
    <row r="226" spans="1:5" x14ac:dyDescent="0.3">
      <c r="A226" s="57">
        <v>44378</v>
      </c>
      <c r="B226" s="104" t="str">
        <f>MONTH(Indice_UCI[[#This Row],[Período]])&amp;YEAR(Indice_UCI[[#This Row],[Período]])</f>
        <v>72021</v>
      </c>
      <c r="C226" s="59">
        <v>84.08</v>
      </c>
      <c r="D226" s="20">
        <v>88.22</v>
      </c>
      <c r="E226" s="20">
        <v>83.83</v>
      </c>
    </row>
    <row r="227" spans="1:5" x14ac:dyDescent="0.3">
      <c r="A227" s="57">
        <v>44409</v>
      </c>
      <c r="B227" s="104" t="str">
        <f>MONTH(Indice_UCI[[#This Row],[Período]])&amp;YEAR(Indice_UCI[[#This Row],[Período]])</f>
        <v>82021</v>
      </c>
      <c r="C227" s="59">
        <v>84.29</v>
      </c>
      <c r="D227" s="20">
        <v>89.39</v>
      </c>
      <c r="E227" s="20">
        <v>83.98</v>
      </c>
    </row>
    <row r="228" spans="1:5" x14ac:dyDescent="0.3">
      <c r="A228" s="57">
        <v>44440</v>
      </c>
      <c r="B228" s="104" t="str">
        <f>MONTH(Indice_UCI[[#This Row],[Período]])&amp;YEAR(Indice_UCI[[#This Row],[Período]])</f>
        <v>92021</v>
      </c>
      <c r="C228" s="59">
        <v>82.89</v>
      </c>
      <c r="D228" s="20">
        <v>85.68</v>
      </c>
      <c r="E228" s="20">
        <v>82.72</v>
      </c>
    </row>
    <row r="229" spans="1:5" x14ac:dyDescent="0.3">
      <c r="A229" s="57">
        <v>44470</v>
      </c>
      <c r="B229" s="104" t="str">
        <f>MONTH(Indice_UCI[[#This Row],[Período]])&amp;YEAR(Indice_UCI[[#This Row],[Período]])</f>
        <v>102021</v>
      </c>
      <c r="C229" s="59">
        <v>81.849999999999994</v>
      </c>
      <c r="D229" s="20">
        <v>86.92</v>
      </c>
      <c r="E229" s="20">
        <v>81.55</v>
      </c>
    </row>
    <row r="230" spans="1:5" x14ac:dyDescent="0.3">
      <c r="A230" s="57">
        <v>44501</v>
      </c>
      <c r="B230" s="104" t="str">
        <f>MONTH(Indice_UCI[[#This Row],[Período]])&amp;YEAR(Indice_UCI[[#This Row],[Período]])</f>
        <v>112021</v>
      </c>
      <c r="C230" s="59">
        <v>82.16</v>
      </c>
      <c r="D230" s="20">
        <v>85.66</v>
      </c>
      <c r="E230" s="20">
        <v>81.95</v>
      </c>
    </row>
    <row r="231" spans="1:5" x14ac:dyDescent="0.3">
      <c r="A231" s="57">
        <v>44531</v>
      </c>
      <c r="B231" s="104" t="str">
        <f>MONTH(Indice_UCI[[#This Row],[Período]])&amp;YEAR(Indice_UCI[[#This Row],[Período]])</f>
        <v>122021</v>
      </c>
      <c r="C231" s="59">
        <v>77.040000000000006</v>
      </c>
      <c r="D231" s="20">
        <v>85.86</v>
      </c>
      <c r="E231" s="20">
        <v>76.510000000000005</v>
      </c>
    </row>
    <row r="232" spans="1:5" x14ac:dyDescent="0.3">
      <c r="A232" s="57">
        <v>44562</v>
      </c>
      <c r="B232" s="104" t="str">
        <f>MONTH(Indice_UCI[[#This Row],[Período]])&amp;YEAR(Indice_UCI[[#This Row],[Período]])</f>
        <v>12022</v>
      </c>
      <c r="C232" s="59">
        <v>81.89</v>
      </c>
      <c r="D232" s="20">
        <v>80.39</v>
      </c>
      <c r="E232" s="20">
        <v>81.98</v>
      </c>
    </row>
    <row r="233" spans="1:5" x14ac:dyDescent="0.3">
      <c r="A233" s="57">
        <v>44593</v>
      </c>
      <c r="B233" s="104" t="str">
        <f>MONTH(Indice_UCI[[#This Row],[Período]])&amp;YEAR(Indice_UCI[[#This Row],[Período]])</f>
        <v>22022</v>
      </c>
      <c r="C233" s="59">
        <v>82.59</v>
      </c>
      <c r="D233" s="20">
        <v>83.53</v>
      </c>
      <c r="E233" s="20">
        <v>82.54</v>
      </c>
    </row>
    <row r="234" spans="1:5" x14ac:dyDescent="0.3">
      <c r="A234" s="57">
        <v>44621</v>
      </c>
      <c r="B234" s="104" t="str">
        <f>MONTH(Indice_UCI[[#This Row],[Período]])&amp;YEAR(Indice_UCI[[#This Row],[Período]])</f>
        <v>32022</v>
      </c>
      <c r="C234" s="59">
        <v>84.76</v>
      </c>
      <c r="D234" s="20">
        <v>86.83</v>
      </c>
      <c r="E234" s="20">
        <v>84.63</v>
      </c>
    </row>
    <row r="235" spans="1:5" x14ac:dyDescent="0.3">
      <c r="A235" s="57">
        <v>44652</v>
      </c>
      <c r="B235" s="104" t="str">
        <f>MONTH(Indice_UCI[[#This Row],[Período]])&amp;YEAR(Indice_UCI[[#This Row],[Período]])</f>
        <v>42022</v>
      </c>
      <c r="C235" s="59">
        <v>83.6</v>
      </c>
      <c r="D235" s="20">
        <v>84.16</v>
      </c>
      <c r="E235" s="20">
        <v>83.57</v>
      </c>
    </row>
    <row r="236" spans="1:5" x14ac:dyDescent="0.3">
      <c r="A236" s="57">
        <v>44682</v>
      </c>
      <c r="B236" s="104" t="str">
        <f>MONTH(Indice_UCI[[#This Row],[Período]])&amp;YEAR(Indice_UCI[[#This Row],[Período]])</f>
        <v>52022</v>
      </c>
      <c r="C236" s="59">
        <v>84.54</v>
      </c>
      <c r="D236" s="20">
        <v>72.930000000000007</v>
      </c>
      <c r="E236" s="20">
        <v>85.24</v>
      </c>
    </row>
    <row r="237" spans="1:5" x14ac:dyDescent="0.3">
      <c r="A237" s="57">
        <v>44713</v>
      </c>
      <c r="B237" s="104" t="str">
        <f>MONTH(Indice_UCI[[#This Row],[Período]])&amp;YEAR(Indice_UCI[[#This Row],[Período]])</f>
        <v>62022</v>
      </c>
      <c r="C237" s="59">
        <v>83.49</v>
      </c>
      <c r="D237" s="20">
        <v>87.46</v>
      </c>
      <c r="E237" s="20">
        <v>83.25</v>
      </c>
    </row>
    <row r="238" spans="1:5" x14ac:dyDescent="0.3">
      <c r="A238" s="57">
        <v>44743</v>
      </c>
      <c r="B238" s="104" t="str">
        <f>MONTH(Indice_UCI[[#This Row],[Período]])&amp;YEAR(Indice_UCI[[#This Row],[Período]])</f>
        <v>72022</v>
      </c>
      <c r="C238" s="59">
        <v>83.51</v>
      </c>
      <c r="D238" s="20">
        <v>85.3</v>
      </c>
      <c r="E238" s="20">
        <v>83.4</v>
      </c>
    </row>
    <row r="239" spans="1:5" x14ac:dyDescent="0.3">
      <c r="A239" s="57">
        <v>44774</v>
      </c>
      <c r="B239" s="104" t="str">
        <f>MONTH(Indice_UCI[[#This Row],[Período]])&amp;YEAR(Indice_UCI[[#This Row],[Período]])</f>
        <v>82022</v>
      </c>
      <c r="C239" s="59">
        <v>83.57</v>
      </c>
      <c r="D239" s="20">
        <v>79.900000000000006</v>
      </c>
      <c r="E239" s="20">
        <v>83.8</v>
      </c>
    </row>
    <row r="240" spans="1:5" x14ac:dyDescent="0.3">
      <c r="A240" s="57">
        <v>44805</v>
      </c>
      <c r="B240" s="104" t="str">
        <f>MONTH(Indice_UCI[[#This Row],[Período]])&amp;YEAR(Indice_UCI[[#This Row],[Período]])</f>
        <v>92022</v>
      </c>
      <c r="C240" s="59">
        <v>82.7</v>
      </c>
      <c r="D240" s="20">
        <v>81.819999999999993</v>
      </c>
      <c r="E240" s="20">
        <v>82.76</v>
      </c>
    </row>
    <row r="241" spans="1:5" x14ac:dyDescent="0.3">
      <c r="A241" s="57">
        <v>44835</v>
      </c>
      <c r="B241" s="104" t="str">
        <f>MONTH(Indice_UCI[[#This Row],[Período]])&amp;YEAR(Indice_UCI[[#This Row],[Período]])</f>
        <v>102022</v>
      </c>
      <c r="C241" s="59">
        <v>82.62</v>
      </c>
      <c r="D241" s="20">
        <v>79.430000000000007</v>
      </c>
      <c r="E241" s="20">
        <v>82.81</v>
      </c>
    </row>
    <row r="242" spans="1:5" x14ac:dyDescent="0.3">
      <c r="A242" s="57">
        <v>44866</v>
      </c>
      <c r="B242" s="104" t="str">
        <f>MONTH(Indice_UCI[[#This Row],[Período]])&amp;YEAR(Indice_UCI[[#This Row],[Período]])</f>
        <v>112022</v>
      </c>
      <c r="C242" s="59">
        <v>83.2</v>
      </c>
      <c r="D242" s="20">
        <v>85.96</v>
      </c>
      <c r="E242" s="20">
        <v>83.03</v>
      </c>
    </row>
    <row r="243" spans="1:5" x14ac:dyDescent="0.3">
      <c r="A243" s="57">
        <v>44896</v>
      </c>
      <c r="B243" s="104" t="str">
        <f>MONTH(Indice_UCI[[#This Row],[Período]])&amp;YEAR(Indice_UCI[[#This Row],[Período]])</f>
        <v>122022</v>
      </c>
      <c r="C243" s="59">
        <v>79.97</v>
      </c>
      <c r="D243" s="20">
        <v>82.49</v>
      </c>
      <c r="E243" s="20">
        <v>79.819999999999993</v>
      </c>
    </row>
    <row r="244" spans="1:5" x14ac:dyDescent="0.3">
      <c r="A244" s="57">
        <v>44927</v>
      </c>
      <c r="B244" s="104" t="str">
        <f>MONTH(Indice_UCI[[#This Row],[Período]])&amp;YEAR(Indice_UCI[[#This Row],[Período]])</f>
        <v>12023</v>
      </c>
      <c r="C244" s="59">
        <v>79.92</v>
      </c>
      <c r="D244" s="20">
        <v>55.35</v>
      </c>
      <c r="E244" s="20">
        <v>81.41</v>
      </c>
    </row>
    <row r="245" spans="1:5" x14ac:dyDescent="0.3">
      <c r="A245" s="57">
        <v>44958</v>
      </c>
      <c r="B245" s="104" t="str">
        <f>MONTH(Indice_UCI[[#This Row],[Período]])&amp;YEAR(Indice_UCI[[#This Row],[Período]])</f>
        <v>22023</v>
      </c>
      <c r="C245" s="59">
        <v>78.97</v>
      </c>
      <c r="D245" s="20">
        <v>79.28</v>
      </c>
      <c r="E245" s="20">
        <v>78.959999999999994</v>
      </c>
    </row>
    <row r="246" spans="1:5" x14ac:dyDescent="0.3">
      <c r="A246" s="57">
        <v>44986</v>
      </c>
      <c r="B246" s="104" t="str">
        <f>MONTH(Indice_UCI[[#This Row],[Período]])&amp;YEAR(Indice_UCI[[#This Row],[Período]])</f>
        <v>32023</v>
      </c>
      <c r="C246" s="59">
        <v>81.39</v>
      </c>
      <c r="D246" s="20">
        <v>80.33</v>
      </c>
      <c r="E246" s="20">
        <v>81.459999999999994</v>
      </c>
    </row>
    <row r="247" spans="1:5" x14ac:dyDescent="0.3">
      <c r="A247" s="57">
        <v>45017</v>
      </c>
      <c r="B247" s="104" t="str">
        <f>MONTH(Indice_UCI[[#This Row],[Período]])&amp;YEAR(Indice_UCI[[#This Row],[Período]])</f>
        <v>42023</v>
      </c>
      <c r="C247" s="59">
        <v>81.02</v>
      </c>
      <c r="D247" s="20">
        <v>82.58</v>
      </c>
      <c r="E247" s="20">
        <v>80.930000000000007</v>
      </c>
    </row>
    <row r="248" spans="1:5" x14ac:dyDescent="0.3">
      <c r="A248" s="57">
        <v>45047</v>
      </c>
      <c r="B248" s="104" t="str">
        <f>MONTH(Indice_UCI[[#This Row],[Período]])&amp;YEAR(Indice_UCI[[#This Row],[Período]])</f>
        <v>52023</v>
      </c>
      <c r="C248" s="59">
        <v>80.75</v>
      </c>
      <c r="D248" s="20">
        <v>85.43</v>
      </c>
      <c r="E248" s="20">
        <v>80.47</v>
      </c>
    </row>
    <row r="249" spans="1:5" x14ac:dyDescent="0.3">
      <c r="A249" s="57">
        <v>45078</v>
      </c>
      <c r="B249" s="104" t="str">
        <f>MONTH(Indice_UCI[[#This Row],[Período]])&amp;YEAR(Indice_UCI[[#This Row],[Período]])</f>
        <v>62023</v>
      </c>
      <c r="C249" s="59">
        <v>81.180000000000007</v>
      </c>
      <c r="D249" s="20">
        <v>82.52</v>
      </c>
      <c r="E249" s="20">
        <v>81.099999999999994</v>
      </c>
    </row>
    <row r="250" spans="1:5" x14ac:dyDescent="0.3">
      <c r="A250" s="57">
        <v>45108</v>
      </c>
      <c r="B250" s="104" t="str">
        <f>MONTH(Indice_UCI[[#This Row],[Período]])&amp;YEAR(Indice_UCI[[#This Row],[Período]])</f>
        <v>72023</v>
      </c>
      <c r="C250" s="59">
        <v>81.599999999999994</v>
      </c>
      <c r="D250" s="20">
        <v>83.85</v>
      </c>
      <c r="E250" s="20">
        <v>81.459999999999994</v>
      </c>
    </row>
    <row r="251" spans="1:5" x14ac:dyDescent="0.3">
      <c r="A251" s="57">
        <v>45139</v>
      </c>
      <c r="B251" s="104" t="str">
        <f>MONTH(Indice_UCI[[#This Row],[Período]])&amp;YEAR(Indice_UCI[[#This Row],[Período]])</f>
        <v>82023</v>
      </c>
      <c r="C251" s="59">
        <v>81.89</v>
      </c>
      <c r="D251" s="20">
        <v>83.84</v>
      </c>
      <c r="E251" s="20">
        <v>81.78</v>
      </c>
    </row>
    <row r="252" spans="1:5" x14ac:dyDescent="0.3">
      <c r="A252" s="57">
        <v>45170</v>
      </c>
      <c r="B252" s="104" t="str">
        <f>MONTH(Indice_UCI[[#This Row],[Período]])&amp;YEAR(Indice_UCI[[#This Row],[Período]])</f>
        <v>92023</v>
      </c>
      <c r="C252" s="59">
        <v>81.52</v>
      </c>
      <c r="D252" s="20">
        <v>84.07</v>
      </c>
      <c r="E252" s="20">
        <v>81.36</v>
      </c>
    </row>
    <row r="253" spans="1:5" x14ac:dyDescent="0.3">
      <c r="A253" s="57">
        <v>45200</v>
      </c>
      <c r="B253" s="104" t="str">
        <f>MONTH(Indice_UCI[[#This Row],[Período]])&amp;YEAR(Indice_UCI[[#This Row],[Período]])</f>
        <v>102023</v>
      </c>
      <c r="C253" s="59">
        <v>81.739999999999995</v>
      </c>
      <c r="D253" s="20">
        <v>81.86</v>
      </c>
      <c r="E253" s="20">
        <v>81.73</v>
      </c>
    </row>
    <row r="254" spans="1:5" x14ac:dyDescent="0.3">
      <c r="A254" s="57">
        <v>45231</v>
      </c>
      <c r="B254" s="104" t="str">
        <f>MONTH(Indice_UCI[[#This Row],[Período]])&amp;YEAR(Indice_UCI[[#This Row],[Período]])</f>
        <v>112023</v>
      </c>
      <c r="C254" s="59">
        <v>81.83</v>
      </c>
      <c r="D254" s="20">
        <v>82.28</v>
      </c>
      <c r="E254" s="20">
        <v>81.8</v>
      </c>
    </row>
    <row r="255" spans="1:5" x14ac:dyDescent="0.3">
      <c r="A255" s="57">
        <v>45261</v>
      </c>
      <c r="B255" s="104" t="str">
        <f>MONTH(Indice_UCI[[#This Row],[Período]])&amp;YEAR(Indice_UCI[[#This Row],[Período]])</f>
        <v>122023</v>
      </c>
      <c r="C255" s="59">
        <v>78.709999999999994</v>
      </c>
      <c r="D255" s="20">
        <v>76.41</v>
      </c>
      <c r="E255" s="20">
        <v>78.849999999999994</v>
      </c>
    </row>
    <row r="256" spans="1:5" x14ac:dyDescent="0.3">
      <c r="A256" s="57">
        <v>45292</v>
      </c>
      <c r="B256" s="104" t="str">
        <f>MONTH(Indice_UCI[[#This Row],[Período]])&amp;YEAR(Indice_UCI[[#This Row],[Período]])</f>
        <v>12024</v>
      </c>
      <c r="C256" s="59">
        <v>78.599999999999994</v>
      </c>
      <c r="D256" s="20">
        <v>84.44</v>
      </c>
      <c r="E256" s="20">
        <v>78.25</v>
      </c>
    </row>
    <row r="257" spans="1:5" x14ac:dyDescent="0.3">
      <c r="A257" s="57">
        <v>45323</v>
      </c>
      <c r="B257" s="104" t="str">
        <f>MONTH(Indice_UCI[[#This Row],[Período]])&amp;YEAR(Indice_UCI[[#This Row],[Período]])</f>
        <v>22024</v>
      </c>
      <c r="C257" s="59">
        <v>80.52</v>
      </c>
      <c r="D257" s="20">
        <v>80.47</v>
      </c>
      <c r="E257" s="20">
        <v>80.53</v>
      </c>
    </row>
    <row r="258" spans="1:5" x14ac:dyDescent="0.3">
      <c r="A258" s="57">
        <v>45352</v>
      </c>
      <c r="B258" s="104" t="str">
        <f>MONTH(Indice_UCI[[#This Row],[Período]])&amp;YEAR(Indice_UCI[[#This Row],[Período]])</f>
        <v>32024</v>
      </c>
      <c r="C258" s="59">
        <v>80.63</v>
      </c>
      <c r="D258" s="20">
        <v>79.67</v>
      </c>
      <c r="E258" s="20">
        <v>80.69</v>
      </c>
    </row>
    <row r="259" spans="1:5" x14ac:dyDescent="0.3">
      <c r="A259" s="57">
        <v>45383</v>
      </c>
      <c r="B259" s="104" t="str">
        <f>MONTH(Indice_UCI[[#This Row],[Período]])&amp;YEAR(Indice_UCI[[#This Row],[Período]])</f>
        <v>42024</v>
      </c>
      <c r="C259" s="59">
        <v>81.69</v>
      </c>
      <c r="D259" s="20">
        <v>79.099999999999994</v>
      </c>
      <c r="E259" s="20">
        <v>81.849999999999994</v>
      </c>
    </row>
    <row r="260" spans="1:5" x14ac:dyDescent="0.3">
      <c r="A260" s="57">
        <v>45413</v>
      </c>
      <c r="B260" s="104" t="str">
        <f>MONTH(Indice_UCI[[#This Row],[Período]])&amp;YEAR(Indice_UCI[[#This Row],[Período]])</f>
        <v>52024</v>
      </c>
      <c r="C260" s="59">
        <v>81.58</v>
      </c>
      <c r="D260" s="20">
        <v>82.98</v>
      </c>
      <c r="E260" s="20">
        <v>81.5</v>
      </c>
    </row>
    <row r="261" spans="1:5" x14ac:dyDescent="0.3">
      <c r="A261" s="57">
        <v>45444</v>
      </c>
      <c r="B261" s="104" t="str">
        <f>MONTH(Indice_UCI[[#This Row],[Período]])&amp;YEAR(Indice_UCI[[#This Row],[Período]])</f>
        <v>62024</v>
      </c>
      <c r="C261" s="59">
        <v>82.43</v>
      </c>
      <c r="D261" s="20">
        <v>82.42</v>
      </c>
      <c r="E261" s="20">
        <v>82.43</v>
      </c>
    </row>
    <row r="262" spans="1:5" x14ac:dyDescent="0.3">
      <c r="A262" s="57">
        <v>45474</v>
      </c>
      <c r="B262" s="104" t="str">
        <f>MONTH(Indice_UCI[[#This Row],[Período]])&amp;YEAR(Indice_UCI[[#This Row],[Período]])</f>
        <v>72024</v>
      </c>
      <c r="C262" s="59">
        <v>82.01</v>
      </c>
      <c r="D262" s="20">
        <v>84.67</v>
      </c>
      <c r="E262" s="20">
        <v>81.849999999999994</v>
      </c>
    </row>
    <row r="263" spans="1:5" x14ac:dyDescent="0.3">
      <c r="A263" s="57">
        <v>45505</v>
      </c>
      <c r="B263" s="104" t="str">
        <f>MONTH(Indice_UCI[[#This Row],[Período]])&amp;YEAR(Indice_UCI[[#This Row],[Período]])</f>
        <v>82024</v>
      </c>
      <c r="C263" s="59">
        <v>81.150000000000006</v>
      </c>
      <c r="D263" s="20">
        <v>82.24</v>
      </c>
      <c r="E263" s="20">
        <v>81.08</v>
      </c>
    </row>
    <row r="264" spans="1:5" x14ac:dyDescent="0.3">
      <c r="A264" s="57">
        <v>45536</v>
      </c>
      <c r="B264" s="104" t="str">
        <f>MONTH(Indice_UCI[[#This Row],[Período]])&amp;YEAR(Indice_UCI[[#This Row],[Período]])</f>
        <v>92024</v>
      </c>
      <c r="C264" s="59">
        <v>82.96</v>
      </c>
      <c r="D264" s="20">
        <v>81.97</v>
      </c>
      <c r="E264" s="20">
        <v>83.02</v>
      </c>
    </row>
    <row r="265" spans="1:5" x14ac:dyDescent="0.3">
      <c r="A265" s="57">
        <v>45566</v>
      </c>
      <c r="B265" s="104" t="str">
        <f>MONTH(Indice_UCI[[#This Row],[Período]])&amp;YEAR(Indice_UCI[[#This Row],[Período]])</f>
        <v>102024</v>
      </c>
      <c r="C265" s="59">
        <v>82.25</v>
      </c>
      <c r="D265" s="20">
        <v>77.19</v>
      </c>
      <c r="E265" s="20">
        <v>82.56</v>
      </c>
    </row>
    <row r="266" spans="1:5" x14ac:dyDescent="0.3">
      <c r="A266" s="57">
        <v>45597</v>
      </c>
      <c r="B266" s="104" t="str">
        <f>MONTH(Indice_UCI[[#This Row],[Período]])&amp;YEAR(Indice_UCI[[#This Row],[Período]])</f>
        <v>112024</v>
      </c>
      <c r="C266" s="59">
        <v>80.900000000000006</v>
      </c>
      <c r="D266" s="20">
        <v>82.33</v>
      </c>
      <c r="E266" s="20">
        <v>80.819999999999993</v>
      </c>
    </row>
    <row r="267" spans="1:5" x14ac:dyDescent="0.3">
      <c r="A267" s="57">
        <v>45627</v>
      </c>
      <c r="B267" s="104" t="str">
        <f>MONTH(Indice_UCI[[#This Row],[Período]])&amp;YEAR(Indice_UCI[[#This Row],[Período]])</f>
        <v>122024</v>
      </c>
      <c r="C267" s="59">
        <v>79.06</v>
      </c>
      <c r="D267" s="20">
        <v>76.67</v>
      </c>
      <c r="E267" s="20">
        <v>79.2</v>
      </c>
    </row>
    <row r="268" spans="1:5" x14ac:dyDescent="0.3">
      <c r="A268" s="57">
        <v>45658</v>
      </c>
      <c r="B268" s="104" t="str">
        <f>MONTH(Indice_UCI[[#This Row],[Período]])&amp;YEAR(Indice_UCI[[#This Row],[Período]])</f>
        <v>12025</v>
      </c>
      <c r="C268" s="59">
        <v>78.849999999999994</v>
      </c>
      <c r="D268" s="20">
        <v>88.96</v>
      </c>
      <c r="E268" s="20">
        <v>78.23</v>
      </c>
    </row>
    <row r="269" spans="1:5" x14ac:dyDescent="0.3">
      <c r="A269" s="57">
        <v>45689</v>
      </c>
      <c r="B269" s="104" t="str">
        <f>MONTH(Indice_UCI[[#This Row],[Período]])&amp;YEAR(Indice_UCI[[#This Row],[Período]])</f>
        <v>22025</v>
      </c>
      <c r="C269" s="59">
        <v>79.59</v>
      </c>
      <c r="D269" s="20">
        <v>72.900000000000006</v>
      </c>
      <c r="E269" s="20">
        <v>80</v>
      </c>
    </row>
    <row r="270" spans="1:5" x14ac:dyDescent="0.3">
      <c r="A270" s="57">
        <v>45717</v>
      </c>
      <c r="B270" s="104" t="str">
        <f>MONTH(Indice_UCI[[#This Row],[Período]])&amp;YEAR(Indice_UCI[[#This Row],[Período]])</f>
        <v>32025</v>
      </c>
      <c r="C270" s="59">
        <v>80.25</v>
      </c>
      <c r="D270" s="20">
        <v>73.67</v>
      </c>
      <c r="E270" s="20">
        <v>80.650000000000006</v>
      </c>
    </row>
    <row r="271" spans="1:5" x14ac:dyDescent="0.3">
      <c r="A271" s="57">
        <v>45748</v>
      </c>
      <c r="B271" s="104" t="str">
        <f>MONTH(Indice_UCI[[#This Row],[Período]])&amp;YEAR(Indice_UCI[[#This Row],[Período]])</f>
        <v>42025</v>
      </c>
      <c r="C271" s="59">
        <v>80.48</v>
      </c>
      <c r="D271" s="20">
        <v>78.08</v>
      </c>
      <c r="E271" s="20">
        <v>80.63</v>
      </c>
    </row>
    <row r="272" spans="1:5" x14ac:dyDescent="0.3">
      <c r="A272" s="57">
        <v>45778</v>
      </c>
      <c r="B272" s="104" t="str">
        <f>MONTH(Indice_UCI[[#This Row],[Período]])&amp;YEAR(Indice_UCI[[#This Row],[Período]])</f>
        <v>52025</v>
      </c>
      <c r="C272" s="59">
        <v>81.12</v>
      </c>
      <c r="D272" s="20">
        <v>83.11</v>
      </c>
      <c r="E272" s="20">
        <v>81</v>
      </c>
    </row>
    <row r="273" spans="1:5" x14ac:dyDescent="0.3">
      <c r="A273" s="57">
        <v>45809</v>
      </c>
      <c r="B273" s="104" t="str">
        <f>MONTH(Indice_UCI[[#This Row],[Período]])&amp;YEAR(Indice_UCI[[#This Row],[Período]])</f>
        <v>62025</v>
      </c>
      <c r="C273" s="59">
        <v>83.15</v>
      </c>
      <c r="D273" s="20">
        <v>85.76</v>
      </c>
      <c r="E273" s="20">
        <v>82.99</v>
      </c>
    </row>
    <row r="274" spans="1:5" x14ac:dyDescent="0.3">
      <c r="A274" s="57">
        <v>45839</v>
      </c>
      <c r="B274" s="104" t="str">
        <f>MONTH(Indice_UCI[[#This Row],[Período]])&amp;YEAR(Indice_UCI[[#This Row],[Período]])</f>
        <v>72025</v>
      </c>
      <c r="C274" s="59">
        <v>82.8</v>
      </c>
      <c r="D274" s="20">
        <v>89.32</v>
      </c>
      <c r="E274" s="20">
        <v>82.41</v>
      </c>
    </row>
    <row r="275" spans="1:5" x14ac:dyDescent="0.3">
      <c r="A275" s="57">
        <v>45870</v>
      </c>
      <c r="B275" s="104" t="str">
        <f>MONTH(Indice_UCI[[#This Row],[Período]])&amp;YEAR(Indice_UCI[[#This Row],[Período]])</f>
        <v>82025</v>
      </c>
      <c r="C275" s="59">
        <v>82.57</v>
      </c>
      <c r="D275" s="20">
        <v>88.2</v>
      </c>
      <c r="E275" s="20">
        <v>82.23</v>
      </c>
    </row>
    <row r="276" spans="1:5" x14ac:dyDescent="0.3">
      <c r="A276" s="57">
        <v>45901</v>
      </c>
      <c r="B276" s="104" t="str">
        <f>MONTH(Indice_UCI[[#This Row],[Período]])&amp;YEAR(Indice_UCI[[#This Row],[Período]])</f>
        <v>92025</v>
      </c>
      <c r="C276" s="59">
        <v>82.89</v>
      </c>
      <c r="D276" s="20">
        <v>86.99</v>
      </c>
      <c r="E276" s="20">
        <v>82.64</v>
      </c>
    </row>
    <row r="277" spans="1:5" x14ac:dyDescent="0.3">
      <c r="A277" s="57">
        <v>45931</v>
      </c>
      <c r="B277" s="104" t="str">
        <f>MONTH(Indice_UCI[[#This Row],[Período]])&amp;YEAR(Indice_UCI[[#This Row],[Período]])</f>
        <v>102025</v>
      </c>
      <c r="C277" s="59">
        <v>82.18</v>
      </c>
      <c r="D277" s="20">
        <v>86.03</v>
      </c>
      <c r="E277" s="20">
        <v>81.95</v>
      </c>
    </row>
    <row r="278" spans="1:5" customFormat="1" ht="14.4" x14ac:dyDescent="0.3">
      <c r="A278" s="57">
        <v>45962</v>
      </c>
      <c r="B278" s="185" t="str">
        <f>MONTH(Indice_UCI[[#This Row],[Período]])&amp;YEAR(Indice_UCI[[#This Row],[Período]])</f>
        <v>112025</v>
      </c>
      <c r="C278" s="59">
        <v>79.31</v>
      </c>
      <c r="D278" s="20">
        <v>85.77</v>
      </c>
      <c r="E278" s="20">
        <v>78.92</v>
      </c>
    </row>
    <row r="279" spans="1:5" x14ac:dyDescent="0.3">
      <c r="A279" s="57">
        <v>45992</v>
      </c>
      <c r="B279" s="104" t="str">
        <f>MONTH(Indice_UCI[[#This Row],[Período]])&amp;YEAR(Indice_UCI[[#This Row],[Período]])</f>
        <v>122025</v>
      </c>
      <c r="C279" s="59">
        <v>76.98</v>
      </c>
      <c r="D279" s="20">
        <v>88.73</v>
      </c>
      <c r="E279" s="20">
        <v>76.27</v>
      </c>
    </row>
    <row r="280" spans="1:5" x14ac:dyDescent="0.3">
      <c r="A280" s="57">
        <v>46023</v>
      </c>
      <c r="B280" s="104" t="str">
        <f>MONTH(Indice_UCI[[#This Row],[Período]])&amp;YEAR(Indice_UCI[[#This Row],[Período]])</f>
        <v>12026</v>
      </c>
      <c r="C280" s="59">
        <v>79.38</v>
      </c>
      <c r="D280" s="20">
        <v>89.19</v>
      </c>
      <c r="E280" s="20">
        <v>78.78</v>
      </c>
    </row>
    <row r="281" spans="1:5" x14ac:dyDescent="0.3">
      <c r="A281" s="57">
        <v>46054</v>
      </c>
      <c r="B281" s="104" t="str">
        <f>MONTH(Indice_UCI[[#This Row],[Período]])&amp;YEAR(Indice_UCI[[#This Row],[Período]])</f>
        <v>22026</v>
      </c>
      <c r="C281" s="59">
        <v>79.84</v>
      </c>
      <c r="D281" s="20">
        <v>88.15</v>
      </c>
      <c r="E281" s="20">
        <v>79.34</v>
      </c>
    </row>
  </sheetData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f7d08b6-b4d3-487f-a404-66bce36a3d56">
      <Terms xmlns="http://schemas.microsoft.com/office/infopath/2007/PartnerControls"/>
    </lcf76f155ced4ddcb4097134ff3c332f>
    <TaxCatchAll xmlns="af5481da-7936-4830-bfde-431626c08260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9D8BF31C60CAB469C76656FFAB1BF14" ma:contentTypeVersion="15" ma:contentTypeDescription="Crie um novo documento." ma:contentTypeScope="" ma:versionID="39b23952c32cc3530253cd31ae1969c0">
  <xsd:schema xmlns:xsd="http://www.w3.org/2001/XMLSchema" xmlns:xs="http://www.w3.org/2001/XMLSchema" xmlns:p="http://schemas.microsoft.com/office/2006/metadata/properties" xmlns:ns2="af5481da-7936-4830-bfde-431626c08260" xmlns:ns3="cf7d08b6-b4d3-487f-a404-66bce36a3d56" targetNamespace="http://schemas.microsoft.com/office/2006/metadata/properties" ma:root="true" ma:fieldsID="a5ccf8d897bc26e1b1837f9302c92aa9" ns2:_="" ns3:_="">
    <xsd:import namespace="af5481da-7936-4830-bfde-431626c08260"/>
    <xsd:import namespace="cf7d08b6-b4d3-487f-a404-66bce36a3d5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481da-7936-4830-bfde-431626c0826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b22e6ba8-f0b8-4899-a6a6-3872a8fb9c76}" ma:internalName="TaxCatchAll" ma:showField="CatchAllData" ma:web="af5481da-7936-4830-bfde-431626c0826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7d08b6-b4d3-487f-a404-66bce36a3d5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Marcações de imagem" ma:readOnly="false" ma:fieldId="{5cf76f15-5ced-4ddc-b409-7134ff3c332f}" ma:taxonomyMulti="true" ma:sspId="40f287d0-3547-4ca5-bbd7-dc4ee13a780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B5453FC-BA38-41D0-948A-B10124DF04A8}">
  <ds:schemaRefs>
    <ds:schemaRef ds:uri="af5481da-7936-4830-bfde-431626c08260"/>
    <ds:schemaRef ds:uri="http://purl.org/dc/elements/1.1/"/>
    <ds:schemaRef ds:uri="http://www.w3.org/XML/1998/namespace"/>
    <ds:schemaRef ds:uri="http://purl.org/dc/dcmitype/"/>
    <ds:schemaRef ds:uri="cf7d08b6-b4d3-487f-a404-66bce36a3d56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schemas.microsoft.com/office/infopath/2007/PartnerControl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AD0143AE-B885-40F9-84EE-CE5B89D2AB2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3D5B68E-73E4-4D3D-8427-74FDE2F344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481da-7936-4830-bfde-431626c08260"/>
    <ds:schemaRef ds:uri="cf7d08b6-b4d3-487f-a404-66bce36a3d5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6f875e12-0f6f-4fff-bdbe-d552254e7653}" enabled="0" method="" siteId="{6f875e12-0f6f-4fff-bdbe-d552254e765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9</vt:i4>
      </vt:variant>
      <vt:variant>
        <vt:lpstr>Intervalos Nomeados</vt:lpstr>
      </vt:variant>
      <vt:variant>
        <vt:i4>4</vt:i4>
      </vt:variant>
    </vt:vector>
  </HeadingPairs>
  <TitlesOfParts>
    <vt:vector size="13" baseType="lpstr">
      <vt:lpstr>Análises</vt:lpstr>
      <vt:lpstr>MG_series_dessazonalizadas</vt:lpstr>
      <vt:lpstr>MG_series</vt:lpstr>
      <vt:lpstr>Faturamento_MG_setores</vt:lpstr>
      <vt:lpstr>Emprego_MG_setores</vt:lpstr>
      <vt:lpstr>Horas_Trabalhadas_MG_setores</vt:lpstr>
      <vt:lpstr>Massa_Salarial_MG_setores</vt:lpstr>
      <vt:lpstr>Rendimento_Médio_MG_setores</vt:lpstr>
      <vt:lpstr>UCI_MG_setores</vt:lpstr>
      <vt:lpstr>Análises!Area_de_impressao</vt:lpstr>
      <vt:lpstr>Fat.Dessaz</vt:lpstr>
      <vt:lpstr>Fat_Extrativa</vt:lpstr>
      <vt:lpstr>Fat_transformacao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Annelise Rodrigues Fonseca</dc:creator>
  <cp:keywords/>
  <dc:description/>
  <cp:lastModifiedBy>Arthur Augusto Dias de Oliveira</cp:lastModifiedBy>
  <cp:revision/>
  <dcterms:created xsi:type="dcterms:W3CDTF">2018-01-26T10:54:37Z</dcterms:created>
  <dcterms:modified xsi:type="dcterms:W3CDTF">2026-04-06T15:00:51Z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0x01010009D8BF31C60CAB469C76656FFAB1BF14</vt:lpwstr>
  </property>
  <property fmtid="{D5CDD505-2E9C-101B-9397-08002B2CF9AE}" pid="3" name="MediaServiceImageTags">
    <vt:lpwstr/>
  </property>
</Properties>
</file>