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drawings/drawing2.xml" ContentType="application/vnd.openxmlformats-officedocument.drawing+xml"/>
  <Override PartName="/xl/tables/table1.xml" ContentType="application/vnd.openxmlformats-officedocument.spreadsheetml.table+xml"/>
  <Override PartName="/xl/drawings/drawing3.xml" ContentType="application/vnd.openxmlformats-officedocument.drawing+xml"/>
  <Override PartName="/xl/tables/table2.xml" ContentType="application/vnd.openxmlformats-officedocument.spreadsheetml.table+xml"/>
  <Override PartName="/xl/drawings/drawing4.xml" ContentType="application/vnd.openxmlformats-officedocument.drawing+xml"/>
  <Override PartName="/xl/tables/table3.xml" ContentType="application/vnd.openxmlformats-officedocument.spreadsheetml.table+xml"/>
  <Override PartName="/xl/drawings/drawing5.xml" ContentType="application/vnd.openxmlformats-officedocument.drawing+xml"/>
  <Override PartName="/xl/tables/table4.xml" ContentType="application/vnd.openxmlformats-officedocument.spreadsheetml.table+xml"/>
  <Override PartName="/xl/drawings/drawing6.xml" ContentType="application/vnd.openxmlformats-officedocument.drawing+xml"/>
  <Override PartName="/xl/tables/table5.xml" ContentType="application/vnd.openxmlformats-officedocument.spreadsheetml.table+xml"/>
  <Override PartName="/xl/drawings/drawing7.xml" ContentType="application/vnd.openxmlformats-officedocument.drawing+xml"/>
  <Override PartName="/xl/tables/table6.xml" ContentType="application/vnd.openxmlformats-officedocument.spreadsheetml.table+xml"/>
  <Override PartName="/xl/drawings/drawing8.xml" ContentType="application/vnd.openxmlformats-officedocument.drawing+xml"/>
  <Override PartName="/xl/tables/table7.xml" ContentType="application/vnd.openxmlformats-officedocument.spreadsheetml.table+xml"/>
  <Override PartName="/xl/drawings/drawing9.xml" ContentType="application/vnd.openxmlformats-officedocument.drawing+xml"/>
  <Override PartName="/xl/tables/table8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codeName="EstaPasta_de_trabalho"/>
  <mc:AlternateContent xmlns:mc="http://schemas.openxmlformats.org/markup-compatibility/2006">
    <mc:Choice Requires="x15">
      <x15ac:absPath xmlns:x15ac="http://schemas.microsoft.com/office/spreadsheetml/2010/11/ac" url="https://fiemg.sharepoint.com/sites/Corp_GEFE/Documentos Compartilhados/PESQUISAS/INDICADORES INDUSTRIAIS/ELABORAÇÃO DO INDEX/2 Banco de Dados SH/Série Histórica_2026_cnae20/"/>
    </mc:Choice>
  </mc:AlternateContent>
  <xr:revisionPtr revIDLastSave="9" documentId="8_{BF4842A1-92C2-4631-B484-E144CADC75A7}" xr6:coauthVersionLast="47" xr6:coauthVersionMax="47" xr10:uidLastSave="{A57D96E4-E1D1-4489-BCA7-3F8B82498011}"/>
  <bookViews>
    <workbookView xWindow="-108" yWindow="-108" windowWidth="23256" windowHeight="12456" tabRatio="859" xr2:uid="{00000000-000D-0000-FFFF-FFFF00000000}"/>
  </bookViews>
  <sheets>
    <sheet name="Análises" sheetId="4" r:id="rId1"/>
    <sheet name="MG_series_dessazonalizadas" sheetId="1" r:id="rId2"/>
    <sheet name="MG_series" sheetId="2" r:id="rId3"/>
    <sheet name="Faturamento_MG_setores" sheetId="3" r:id="rId4"/>
    <sheet name="Emprego_MG_setores" sheetId="7" r:id="rId5"/>
    <sheet name="Horas_Trabalhadas_MG_setores" sheetId="6" r:id="rId6"/>
    <sheet name="Massa_Salarial_MG_setores" sheetId="8" r:id="rId7"/>
    <sheet name="Rendimento_Médio_MG_setores" sheetId="9" r:id="rId8"/>
    <sheet name="UCI_MG_setores" sheetId="10" r:id="rId9"/>
  </sheets>
  <definedNames>
    <definedName name="_xlnm._FilterDatabase" localSheetId="2" hidden="1">MG_series!$Z$3:$AF$219</definedName>
    <definedName name="_xlnm._FilterDatabase" localSheetId="1" hidden="1">MG_series_dessazonalizadas!$J$3:$P$280</definedName>
    <definedName name="_xlnm.Print_Area" localSheetId="0">Análises!$A$1:$S$23</definedName>
    <definedName name="Fat.Dessaz">Serie_dessazonalizada[[#All],[Fat.real]]</definedName>
    <definedName name="Fat_Extrativa">Faturamento_MG_setores!$D$3:$D$1048576</definedName>
    <definedName name="Fat_transformacao">Faturamento_MG_setores!$E$3:$E$1048576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85" i="1" l="1"/>
  <c r="BE285" i="2" l="1"/>
  <c r="BD285" i="2"/>
  <c r="BC285" i="2"/>
  <c r="BB285" i="2"/>
  <c r="BA285" i="2"/>
  <c r="AZ285" i="2"/>
  <c r="AW285" i="2"/>
  <c r="AX285" i="2" s="1"/>
  <c r="AV285" i="2"/>
  <c r="AU285" i="2"/>
  <c r="AT285" i="2"/>
  <c r="AS285" i="2"/>
  <c r="AR285" i="2"/>
  <c r="B285" i="7"/>
  <c r="B285" i="10"/>
  <c r="B285" i="6"/>
  <c r="B249" i="9"/>
  <c r="B249" i="8"/>
  <c r="B285" i="3"/>
  <c r="B285" i="2"/>
  <c r="B284" i="1" l="1"/>
  <c r="BE284" i="2" l="1"/>
  <c r="BD284" i="2"/>
  <c r="BC284" i="2"/>
  <c r="BB284" i="2"/>
  <c r="BA284" i="2"/>
  <c r="AZ284" i="2"/>
  <c r="B284" i="7"/>
  <c r="B284" i="10"/>
  <c r="B284" i="6"/>
  <c r="B248" i="9"/>
  <c r="B248" i="8"/>
  <c r="B284" i="3"/>
  <c r="B284" i="2"/>
  <c r="B283" i="1"/>
  <c r="BE283" i="2" l="1"/>
  <c r="BD283" i="2"/>
  <c r="BC283" i="2"/>
  <c r="BB283" i="2"/>
  <c r="BA283" i="2"/>
  <c r="AZ283" i="2"/>
  <c r="B283" i="7"/>
  <c r="B283" i="10"/>
  <c r="B283" i="6"/>
  <c r="B247" i="9"/>
  <c r="B247" i="8"/>
  <c r="B283" i="3"/>
  <c r="B283" i="2"/>
  <c r="B282" i="1"/>
  <c r="BE282" i="2" l="1"/>
  <c r="BD282" i="2"/>
  <c r="BC282" i="2"/>
  <c r="BB282" i="2"/>
  <c r="BA282" i="2"/>
  <c r="AZ282" i="2"/>
  <c r="B282" i="7"/>
  <c r="B282" i="10"/>
  <c r="B282" i="6"/>
  <c r="B246" i="9"/>
  <c r="B246" i="8"/>
  <c r="B282" i="3"/>
  <c r="B282" i="2"/>
  <c r="B281" i="1"/>
  <c r="BE281" i="2" l="1"/>
  <c r="BD281" i="2"/>
  <c r="BC281" i="2"/>
  <c r="BB281" i="2"/>
  <c r="BA281" i="2"/>
  <c r="AZ281" i="2"/>
  <c r="B281" i="7"/>
  <c r="B281" i="10"/>
  <c r="B281" i="6"/>
  <c r="B245" i="9"/>
  <c r="B245" i="8"/>
  <c r="B281" i="3"/>
  <c r="B281" i="2"/>
  <c r="B280" i="1"/>
  <c r="BE280" i="2" l="1"/>
  <c r="BD280" i="2"/>
  <c r="BC280" i="2"/>
  <c r="BB280" i="2"/>
  <c r="BA280" i="2"/>
  <c r="AZ280" i="2"/>
  <c r="AW280" i="2"/>
  <c r="AV280" i="2"/>
  <c r="AV281" i="2" s="1"/>
  <c r="AV282" i="2" s="1"/>
  <c r="AV283" i="2" s="1"/>
  <c r="AV284" i="2" s="1"/>
  <c r="AU280" i="2"/>
  <c r="AU281" i="2" s="1"/>
  <c r="AU282" i="2" s="1"/>
  <c r="AU283" i="2" s="1"/>
  <c r="AU284" i="2" s="1"/>
  <c r="AT280" i="2"/>
  <c r="AT281" i="2" s="1"/>
  <c r="AT282" i="2" s="1"/>
  <c r="AT283" i="2" s="1"/>
  <c r="AT284" i="2" s="1"/>
  <c r="AS280" i="2"/>
  <c r="AS281" i="2" s="1"/>
  <c r="AS282" i="2" s="1"/>
  <c r="AS283" i="2" s="1"/>
  <c r="AS284" i="2" s="1"/>
  <c r="AR280" i="2"/>
  <c r="AR281" i="2" s="1"/>
  <c r="AR282" i="2" s="1"/>
  <c r="AR283" i="2" s="1"/>
  <c r="AR284" i="2" s="1"/>
  <c r="B280" i="7"/>
  <c r="B280" i="10"/>
  <c r="B280" i="6"/>
  <c r="B244" i="9"/>
  <c r="B244" i="8"/>
  <c r="B280" i="3"/>
  <c r="B280" i="2"/>
  <c r="B279" i="1"/>
  <c r="AX280" i="2" l="1"/>
  <c r="AW281" i="2"/>
  <c r="BE279" i="2"/>
  <c r="BD279" i="2"/>
  <c r="BC279" i="2"/>
  <c r="BB279" i="2"/>
  <c r="BA279" i="2"/>
  <c r="AZ279" i="2"/>
  <c r="B279" i="7"/>
  <c r="B279" i="10"/>
  <c r="B279" i="6"/>
  <c r="B243" i="9"/>
  <c r="B243" i="8"/>
  <c r="B279" i="3"/>
  <c r="B279" i="2"/>
  <c r="B278" i="1"/>
  <c r="AX281" i="2" l="1"/>
  <c r="AW282" i="2"/>
  <c r="BE278" i="2"/>
  <c r="BD278" i="2"/>
  <c r="BC278" i="2"/>
  <c r="BB278" i="2"/>
  <c r="BA278" i="2"/>
  <c r="AZ278" i="2"/>
  <c r="B278" i="7"/>
  <c r="B278" i="10"/>
  <c r="B278" i="6"/>
  <c r="B242" i="9"/>
  <c r="B242" i="8"/>
  <c r="B278" i="3"/>
  <c r="B278" i="2"/>
  <c r="B277" i="1"/>
  <c r="AX282" i="2" l="1"/>
  <c r="AW283" i="2"/>
  <c r="BE277" i="2"/>
  <c r="BD277" i="2"/>
  <c r="BC277" i="2"/>
  <c r="BB277" i="2"/>
  <c r="BA277" i="2"/>
  <c r="AZ277" i="2"/>
  <c r="B277" i="7"/>
  <c r="B277" i="10"/>
  <c r="B277" i="6"/>
  <c r="B241" i="9"/>
  <c r="B241" i="8"/>
  <c r="B277" i="3"/>
  <c r="B277" i="2"/>
  <c r="B276" i="1"/>
  <c r="AX283" i="2" l="1"/>
  <c r="AW284" i="2"/>
  <c r="AX284" i="2" s="1"/>
  <c r="BE276" i="2"/>
  <c r="BD276" i="2"/>
  <c r="BC276" i="2"/>
  <c r="BB276" i="2"/>
  <c r="BA276" i="2"/>
  <c r="AZ276" i="2"/>
  <c r="B276" i="7"/>
  <c r="B276" i="10"/>
  <c r="B276" i="6"/>
  <c r="B240" i="9"/>
  <c r="B240" i="8"/>
  <c r="B276" i="3"/>
  <c r="B276" i="2"/>
  <c r="B275" i="1"/>
  <c r="BE275" i="2" l="1"/>
  <c r="BD275" i="2"/>
  <c r="BC275" i="2"/>
  <c r="BB275" i="2"/>
  <c r="BA275" i="2"/>
  <c r="AZ275" i="2"/>
  <c r="B275" i="7"/>
  <c r="B275" i="10"/>
  <c r="B275" i="6"/>
  <c r="B239" i="9"/>
  <c r="B239" i="8"/>
  <c r="B275" i="3"/>
  <c r="B275" i="2"/>
  <c r="B274" i="1"/>
  <c r="BE274" i="2" l="1"/>
  <c r="BD274" i="2"/>
  <c r="BC274" i="2"/>
  <c r="BB274" i="2"/>
  <c r="BA274" i="2"/>
  <c r="AZ274" i="2"/>
  <c r="B274" i="7"/>
  <c r="B274" i="10"/>
  <c r="B274" i="6"/>
  <c r="B238" i="9"/>
  <c r="B238" i="8"/>
  <c r="B274" i="3"/>
  <c r="B274" i="2"/>
  <c r="B273" i="1"/>
  <c r="BE273" i="2" l="1"/>
  <c r="BD273" i="2"/>
  <c r="BC273" i="2"/>
  <c r="BB273" i="2"/>
  <c r="BA273" i="2"/>
  <c r="AZ273" i="2"/>
  <c r="B273" i="7"/>
  <c r="B273" i="10"/>
  <c r="B273" i="6"/>
  <c r="B237" i="9"/>
  <c r="B237" i="8"/>
  <c r="B273" i="3"/>
  <c r="B273" i="2"/>
  <c r="B272" i="1" l="1"/>
  <c r="BE272" i="2" l="1"/>
  <c r="BD272" i="2"/>
  <c r="BC272" i="2"/>
  <c r="BB272" i="2"/>
  <c r="BA272" i="2"/>
  <c r="AZ272" i="2"/>
  <c r="B272" i="7"/>
  <c r="B272" i="10"/>
  <c r="B272" i="6"/>
  <c r="B236" i="9"/>
  <c r="B236" i="8"/>
  <c r="B272" i="3"/>
  <c r="B272" i="2"/>
  <c r="B271" i="1"/>
  <c r="BE271" i="2" l="1"/>
  <c r="BD271" i="2"/>
  <c r="BC271" i="2"/>
  <c r="BB271" i="2"/>
  <c r="BA271" i="2"/>
  <c r="AZ271" i="2"/>
  <c r="B271" i="7"/>
  <c r="B271" i="10"/>
  <c r="B271" i="6"/>
  <c r="B235" i="9"/>
  <c r="B235" i="8"/>
  <c r="B271" i="3"/>
  <c r="B271" i="2"/>
  <c r="B270" i="1"/>
  <c r="BE270" i="2" l="1"/>
  <c r="BD270" i="2"/>
  <c r="BC270" i="2"/>
  <c r="BB270" i="2"/>
  <c r="BA270" i="2"/>
  <c r="AZ270" i="2"/>
  <c r="B270" i="7"/>
  <c r="B270" i="10"/>
  <c r="B270" i="6"/>
  <c r="B234" i="9"/>
  <c r="B234" i="8"/>
  <c r="B270" i="3"/>
  <c r="B270" i="2"/>
  <c r="B269" i="1"/>
  <c r="BE269" i="2" l="1"/>
  <c r="BD269" i="2"/>
  <c r="BC269" i="2"/>
  <c r="BB269" i="2"/>
  <c r="BA269" i="2"/>
  <c r="AZ269" i="2"/>
  <c r="B269" i="7"/>
  <c r="B269" i="10"/>
  <c r="B269" i="6"/>
  <c r="B233" i="9"/>
  <c r="B233" i="8"/>
  <c r="B269" i="3"/>
  <c r="B269" i="2"/>
  <c r="B268" i="1"/>
  <c r="BE268" i="2" l="1"/>
  <c r="BD268" i="2"/>
  <c r="BC268" i="2"/>
  <c r="BB268" i="2"/>
  <c r="BA268" i="2"/>
  <c r="AZ268" i="2"/>
  <c r="AW268" i="2"/>
  <c r="AV268" i="2"/>
  <c r="AV269" i="2" s="1"/>
  <c r="AV270" i="2" s="1"/>
  <c r="AV271" i="2" s="1"/>
  <c r="AV272" i="2" s="1"/>
  <c r="AV273" i="2" s="1"/>
  <c r="AV274" i="2" s="1"/>
  <c r="AV275" i="2" s="1"/>
  <c r="AV276" i="2" s="1"/>
  <c r="AV277" i="2" s="1"/>
  <c r="AV278" i="2" s="1"/>
  <c r="AV279" i="2" s="1"/>
  <c r="AU268" i="2"/>
  <c r="AU269" i="2" s="1"/>
  <c r="AU270" i="2" s="1"/>
  <c r="AU271" i="2" s="1"/>
  <c r="AU272" i="2" s="1"/>
  <c r="AU273" i="2" s="1"/>
  <c r="AU274" i="2" s="1"/>
  <c r="AU275" i="2" s="1"/>
  <c r="AU276" i="2" s="1"/>
  <c r="AU277" i="2" s="1"/>
  <c r="AU278" i="2" s="1"/>
  <c r="AU279" i="2" s="1"/>
  <c r="AT268" i="2"/>
  <c r="AT269" i="2" s="1"/>
  <c r="AT270" i="2" s="1"/>
  <c r="AT271" i="2" s="1"/>
  <c r="AT272" i="2" s="1"/>
  <c r="AT273" i="2" s="1"/>
  <c r="AT274" i="2" s="1"/>
  <c r="AT275" i="2" s="1"/>
  <c r="AT276" i="2" s="1"/>
  <c r="AT277" i="2" s="1"/>
  <c r="AT278" i="2" s="1"/>
  <c r="AT279" i="2" s="1"/>
  <c r="AS268" i="2"/>
  <c r="AS269" i="2" s="1"/>
  <c r="AS270" i="2" s="1"/>
  <c r="AS271" i="2" s="1"/>
  <c r="AS272" i="2" s="1"/>
  <c r="AS273" i="2" s="1"/>
  <c r="AS274" i="2" s="1"/>
  <c r="AS275" i="2" s="1"/>
  <c r="AS276" i="2" s="1"/>
  <c r="AS277" i="2" s="1"/>
  <c r="AS278" i="2" s="1"/>
  <c r="AS279" i="2" s="1"/>
  <c r="AR268" i="2"/>
  <c r="AR269" i="2" s="1"/>
  <c r="AR270" i="2" s="1"/>
  <c r="AR271" i="2" s="1"/>
  <c r="AR272" i="2" s="1"/>
  <c r="AR273" i="2" s="1"/>
  <c r="AR274" i="2" s="1"/>
  <c r="AR275" i="2" s="1"/>
  <c r="AR276" i="2" s="1"/>
  <c r="AR277" i="2" s="1"/>
  <c r="AR278" i="2" s="1"/>
  <c r="AR279" i="2" s="1"/>
  <c r="B268" i="7"/>
  <c r="B268" i="10"/>
  <c r="B268" i="6"/>
  <c r="B232" i="9"/>
  <c r="B232" i="8"/>
  <c r="B268" i="3"/>
  <c r="B268" i="2"/>
  <c r="AX268" i="2" l="1"/>
  <c r="AW269" i="2"/>
  <c r="B267" i="1"/>
  <c r="AX269" i="2" l="1"/>
  <c r="AW270" i="2"/>
  <c r="BE267" i="2"/>
  <c r="BD267" i="2"/>
  <c r="BC267" i="2"/>
  <c r="BB267" i="2"/>
  <c r="BA267" i="2"/>
  <c r="AZ267" i="2"/>
  <c r="B267" i="7"/>
  <c r="B267" i="10"/>
  <c r="B267" i="6"/>
  <c r="B231" i="9"/>
  <c r="B231" i="8"/>
  <c r="B267" i="3"/>
  <c r="B267" i="2"/>
  <c r="B266" i="1"/>
  <c r="AX270" i="2" l="1"/>
  <c r="AW271" i="2"/>
  <c r="BE266" i="2"/>
  <c r="BD266" i="2"/>
  <c r="BC266" i="2"/>
  <c r="BB266" i="2"/>
  <c r="BA266" i="2"/>
  <c r="AZ266" i="2"/>
  <c r="B266" i="7"/>
  <c r="B266" i="10"/>
  <c r="B266" i="6"/>
  <c r="B230" i="9"/>
  <c r="B230" i="8"/>
  <c r="B266" i="3"/>
  <c r="B266" i="2"/>
  <c r="B265" i="1"/>
  <c r="AX271" i="2" l="1"/>
  <c r="AW272" i="2"/>
  <c r="BE265" i="2"/>
  <c r="BD265" i="2"/>
  <c r="BC265" i="2"/>
  <c r="BB265" i="2"/>
  <c r="BA265" i="2"/>
  <c r="AZ265" i="2"/>
  <c r="B265" i="7"/>
  <c r="B265" i="10"/>
  <c r="B265" i="6"/>
  <c r="B229" i="9"/>
  <c r="B229" i="8"/>
  <c r="B265" i="3"/>
  <c r="B265" i="2"/>
  <c r="AX272" i="2" l="1"/>
  <c r="AW273" i="2"/>
  <c r="B264" i="1"/>
  <c r="AX273" i="2" l="1"/>
  <c r="AW274" i="2"/>
  <c r="BE264" i="2"/>
  <c r="BD264" i="2"/>
  <c r="BC264" i="2"/>
  <c r="BB264" i="2"/>
  <c r="BA264" i="2"/>
  <c r="AZ264" i="2"/>
  <c r="B264" i="7"/>
  <c r="B264" i="10"/>
  <c r="B264" i="6"/>
  <c r="B228" i="9"/>
  <c r="B228" i="8"/>
  <c r="B264" i="3"/>
  <c r="B264" i="2"/>
  <c r="B263" i="1"/>
  <c r="AX274" i="2" l="1"/>
  <c r="AW275" i="2"/>
  <c r="BE263" i="2"/>
  <c r="BD263" i="2"/>
  <c r="BC263" i="2"/>
  <c r="BB263" i="2"/>
  <c r="BA263" i="2"/>
  <c r="AZ263" i="2"/>
  <c r="B263" i="7"/>
  <c r="B263" i="10"/>
  <c r="B263" i="6"/>
  <c r="B227" i="9"/>
  <c r="B227" i="8"/>
  <c r="B263" i="3"/>
  <c r="B263" i="2"/>
  <c r="B262" i="1"/>
  <c r="AX275" i="2" l="1"/>
  <c r="AW276" i="2"/>
  <c r="BE262" i="2"/>
  <c r="BD262" i="2"/>
  <c r="BC262" i="2"/>
  <c r="BB262" i="2"/>
  <c r="BA262" i="2"/>
  <c r="AZ262" i="2"/>
  <c r="B262" i="7"/>
  <c r="B262" i="10"/>
  <c r="B262" i="6"/>
  <c r="B226" i="9"/>
  <c r="B226" i="8"/>
  <c r="B262" i="3"/>
  <c r="B262" i="2"/>
  <c r="AX276" i="2" l="1"/>
  <c r="AW277" i="2"/>
  <c r="B261" i="1"/>
  <c r="AX277" i="2" l="1"/>
  <c r="AW278" i="2"/>
  <c r="BE261" i="2"/>
  <c r="BD261" i="2"/>
  <c r="BC261" i="2"/>
  <c r="BB261" i="2"/>
  <c r="BA261" i="2"/>
  <c r="AZ261" i="2"/>
  <c r="B261" i="7"/>
  <c r="B261" i="10"/>
  <c r="B261" i="6"/>
  <c r="B225" i="9"/>
  <c r="B225" i="8"/>
  <c r="B261" i="3"/>
  <c r="B261" i="2"/>
  <c r="B260" i="1"/>
  <c r="AX278" i="2" l="1"/>
  <c r="AW279" i="2"/>
  <c r="AX279" i="2" s="1"/>
  <c r="BE260" i="2"/>
  <c r="BD260" i="2"/>
  <c r="BC260" i="2"/>
  <c r="BB260" i="2"/>
  <c r="BA260" i="2"/>
  <c r="AZ260" i="2"/>
  <c r="B260" i="7"/>
  <c r="B260" i="10"/>
  <c r="B260" i="6"/>
  <c r="B224" i="9"/>
  <c r="B224" i="8"/>
  <c r="B260" i="3"/>
  <c r="B260" i="2"/>
  <c r="B259" i="1" l="1"/>
  <c r="BE259" i="2" l="1"/>
  <c r="BD259" i="2"/>
  <c r="BC259" i="2"/>
  <c r="BB259" i="2"/>
  <c r="BA259" i="2"/>
  <c r="AZ259" i="2"/>
  <c r="B259" i="7"/>
  <c r="B259" i="10"/>
  <c r="B259" i="6"/>
  <c r="B223" i="9"/>
  <c r="B223" i="8"/>
  <c r="B259" i="3"/>
  <c r="B259" i="2"/>
  <c r="B258" i="1"/>
  <c r="BE258" i="2" l="1"/>
  <c r="BD258" i="2"/>
  <c r="BC258" i="2"/>
  <c r="BB258" i="2"/>
  <c r="BA258" i="2"/>
  <c r="AZ258" i="2"/>
  <c r="B258" i="7"/>
  <c r="B258" i="10"/>
  <c r="B258" i="6"/>
  <c r="B222" i="9"/>
  <c r="B222" i="8"/>
  <c r="B258" i="3"/>
  <c r="B258" i="2"/>
  <c r="B257" i="1" l="1"/>
  <c r="BE257" i="2" l="1"/>
  <c r="BD257" i="2"/>
  <c r="BC257" i="2"/>
  <c r="BB257" i="2"/>
  <c r="BA257" i="2"/>
  <c r="AZ257" i="2"/>
  <c r="B257" i="7"/>
  <c r="B257" i="10"/>
  <c r="B257" i="6"/>
  <c r="B221" i="9"/>
  <c r="B221" i="8"/>
  <c r="B257" i="3"/>
  <c r="B257" i="2"/>
  <c r="B256" i="1" l="1"/>
  <c r="BE256" i="2" l="1"/>
  <c r="BD256" i="2"/>
  <c r="BC256" i="2"/>
  <c r="BB256" i="2"/>
  <c r="BA256" i="2"/>
  <c r="AZ256" i="2"/>
  <c r="AW256" i="2"/>
  <c r="AV256" i="2"/>
  <c r="AV257" i="2" s="1"/>
  <c r="AV258" i="2" s="1"/>
  <c r="AV259" i="2" s="1"/>
  <c r="AV260" i="2" s="1"/>
  <c r="AV261" i="2" s="1"/>
  <c r="AV262" i="2" s="1"/>
  <c r="AV263" i="2" s="1"/>
  <c r="AV264" i="2" s="1"/>
  <c r="AV265" i="2" s="1"/>
  <c r="AV266" i="2" s="1"/>
  <c r="AV267" i="2" s="1"/>
  <c r="AU256" i="2"/>
  <c r="AU257" i="2" s="1"/>
  <c r="AU258" i="2" s="1"/>
  <c r="AU259" i="2" s="1"/>
  <c r="AU260" i="2" s="1"/>
  <c r="AU261" i="2" s="1"/>
  <c r="AU262" i="2" s="1"/>
  <c r="AU263" i="2" s="1"/>
  <c r="AU264" i="2" s="1"/>
  <c r="AU265" i="2" s="1"/>
  <c r="AU266" i="2" s="1"/>
  <c r="AU267" i="2" s="1"/>
  <c r="AT256" i="2"/>
  <c r="AT257" i="2" s="1"/>
  <c r="AT258" i="2" s="1"/>
  <c r="AT259" i="2" s="1"/>
  <c r="AT260" i="2" s="1"/>
  <c r="AT261" i="2" s="1"/>
  <c r="AT262" i="2" s="1"/>
  <c r="AT263" i="2" s="1"/>
  <c r="AT264" i="2" s="1"/>
  <c r="AT265" i="2" s="1"/>
  <c r="AT266" i="2" s="1"/>
  <c r="AT267" i="2" s="1"/>
  <c r="AS256" i="2"/>
  <c r="AS257" i="2" s="1"/>
  <c r="AS258" i="2" s="1"/>
  <c r="AS259" i="2" s="1"/>
  <c r="AS260" i="2" s="1"/>
  <c r="AS261" i="2" s="1"/>
  <c r="AS262" i="2" s="1"/>
  <c r="AS263" i="2" s="1"/>
  <c r="AS264" i="2" s="1"/>
  <c r="AS265" i="2" s="1"/>
  <c r="AS266" i="2" s="1"/>
  <c r="AS267" i="2" s="1"/>
  <c r="AR256" i="2"/>
  <c r="AR257" i="2" s="1"/>
  <c r="AR258" i="2" s="1"/>
  <c r="AR259" i="2" s="1"/>
  <c r="AR260" i="2" s="1"/>
  <c r="AR261" i="2" s="1"/>
  <c r="AR262" i="2" s="1"/>
  <c r="AR263" i="2" s="1"/>
  <c r="AR264" i="2" s="1"/>
  <c r="AR265" i="2" s="1"/>
  <c r="AR266" i="2" s="1"/>
  <c r="AR267" i="2" s="1"/>
  <c r="B256" i="7"/>
  <c r="B256" i="10"/>
  <c r="B256" i="6"/>
  <c r="B220" i="9"/>
  <c r="B220" i="8"/>
  <c r="B256" i="3"/>
  <c r="B256" i="2"/>
  <c r="AX256" i="2" l="1"/>
  <c r="AW257" i="2"/>
  <c r="B255" i="1"/>
  <c r="AX257" i="2" l="1"/>
  <c r="AW258" i="2"/>
  <c r="AW259" i="2" s="1"/>
  <c r="AW260" i="2" s="1"/>
  <c r="BE255" i="2"/>
  <c r="BD255" i="2"/>
  <c r="BC255" i="2"/>
  <c r="BB255" i="2"/>
  <c r="BA255" i="2"/>
  <c r="AZ255" i="2"/>
  <c r="B255" i="7"/>
  <c r="B255" i="10"/>
  <c r="B255" i="6"/>
  <c r="B219" i="9"/>
  <c r="B219" i="8"/>
  <c r="B255" i="3"/>
  <c r="B255" i="2"/>
  <c r="AX260" i="2" l="1"/>
  <c r="AW261" i="2"/>
  <c r="AX259" i="2"/>
  <c r="AX258" i="2"/>
  <c r="B254" i="1"/>
  <c r="AX261" i="2" l="1"/>
  <c r="AW262" i="2"/>
  <c r="BE254" i="2"/>
  <c r="BD254" i="2"/>
  <c r="BC254" i="2"/>
  <c r="BB254" i="2"/>
  <c r="BA254" i="2"/>
  <c r="AZ254" i="2"/>
  <c r="B254" i="7"/>
  <c r="B254" i="10"/>
  <c r="B254" i="6"/>
  <c r="B218" i="9"/>
  <c r="B218" i="8"/>
  <c r="B254" i="3"/>
  <c r="B254" i="2"/>
  <c r="AX262" i="2" l="1"/>
  <c r="AW263" i="2"/>
  <c r="B253" i="1"/>
  <c r="AX263" i="2" l="1"/>
  <c r="AW264" i="2"/>
  <c r="AW265" i="2" s="1"/>
  <c r="BE253" i="2"/>
  <c r="BD253" i="2"/>
  <c r="BC253" i="2"/>
  <c r="BB253" i="2"/>
  <c r="BA253" i="2"/>
  <c r="AZ253" i="2"/>
  <c r="B253" i="7"/>
  <c r="B253" i="10"/>
  <c r="B253" i="6"/>
  <c r="B217" i="9"/>
  <c r="B217" i="8"/>
  <c r="B253" i="3"/>
  <c r="B253" i="2"/>
  <c r="AX265" i="2" l="1"/>
  <c r="AW266" i="2"/>
  <c r="AX264" i="2"/>
  <c r="B252" i="1"/>
  <c r="AX266" i="2" l="1"/>
  <c r="AW267" i="2"/>
  <c r="AX267" i="2" s="1"/>
  <c r="BE252" i="2"/>
  <c r="BD252" i="2"/>
  <c r="BC252" i="2"/>
  <c r="BB252" i="2"/>
  <c r="BA252" i="2"/>
  <c r="AZ252" i="2"/>
  <c r="B252" i="7"/>
  <c r="B252" i="10"/>
  <c r="B252" i="6"/>
  <c r="B216" i="9"/>
  <c r="B216" i="8"/>
  <c r="B252" i="3"/>
  <c r="B252" i="2"/>
  <c r="B251" i="1" l="1"/>
  <c r="BE251" i="2" l="1"/>
  <c r="BD251" i="2"/>
  <c r="BC251" i="2"/>
  <c r="BB251" i="2"/>
  <c r="BA251" i="2"/>
  <c r="AZ251" i="2"/>
  <c r="B251" i="7"/>
  <c r="B251" i="10"/>
  <c r="B251" i="6"/>
  <c r="B215" i="9"/>
  <c r="B215" i="8"/>
  <c r="B251" i="3"/>
  <c r="B251" i="2"/>
  <c r="B250" i="1" l="1"/>
  <c r="BE250" i="2" l="1"/>
  <c r="BD250" i="2"/>
  <c r="BC250" i="2"/>
  <c r="BB250" i="2"/>
  <c r="BA250" i="2"/>
  <c r="AZ250" i="2"/>
  <c r="B250" i="7"/>
  <c r="B250" i="10"/>
  <c r="B250" i="6"/>
  <c r="B214" i="9"/>
  <c r="B214" i="8"/>
  <c r="B250" i="3"/>
  <c r="B250" i="2"/>
  <c r="B249" i="1" l="1"/>
  <c r="BE249" i="2" l="1"/>
  <c r="BD249" i="2"/>
  <c r="BC249" i="2"/>
  <c r="BB249" i="2"/>
  <c r="BA249" i="2"/>
  <c r="AZ249" i="2"/>
  <c r="B249" i="7"/>
  <c r="B249" i="10"/>
  <c r="B249" i="6"/>
  <c r="B213" i="9"/>
  <c r="B213" i="8"/>
  <c r="B249" i="3"/>
  <c r="B249" i="2"/>
  <c r="B248" i="1" l="1"/>
  <c r="BE248" i="2" l="1"/>
  <c r="BD248" i="2"/>
  <c r="BC248" i="2"/>
  <c r="BB248" i="2"/>
  <c r="BA248" i="2"/>
  <c r="AZ248" i="2"/>
  <c r="B248" i="7"/>
  <c r="B248" i="10"/>
  <c r="B248" i="6"/>
  <c r="B212" i="9"/>
  <c r="B212" i="8"/>
  <c r="B248" i="3"/>
  <c r="B248" i="2"/>
  <c r="B247" i="1" l="1"/>
  <c r="BE247" i="2" l="1"/>
  <c r="BD247" i="2"/>
  <c r="BC247" i="2"/>
  <c r="BB247" i="2"/>
  <c r="BA247" i="2"/>
  <c r="AZ247" i="2"/>
  <c r="B247" i="7"/>
  <c r="B247" i="10"/>
  <c r="B247" i="6"/>
  <c r="B211" i="9"/>
  <c r="B211" i="8"/>
  <c r="B247" i="3"/>
  <c r="B247" i="2"/>
  <c r="B246" i="1" l="1"/>
  <c r="BE246" i="2" l="1"/>
  <c r="BD246" i="2"/>
  <c r="BC246" i="2"/>
  <c r="BB246" i="2"/>
  <c r="BA246" i="2"/>
  <c r="AZ246" i="2"/>
  <c r="B246" i="7"/>
  <c r="B246" i="10"/>
  <c r="B246" i="6"/>
  <c r="B210" i="9"/>
  <c r="B210" i="8"/>
  <c r="B246" i="3"/>
  <c r="B246" i="2"/>
  <c r="B245" i="1" l="1"/>
  <c r="BE245" i="2" l="1"/>
  <c r="BD245" i="2"/>
  <c r="BC245" i="2"/>
  <c r="BB245" i="2"/>
  <c r="BA245" i="2"/>
  <c r="AZ245" i="2"/>
  <c r="B245" i="7"/>
  <c r="B245" i="10"/>
  <c r="B245" i="6"/>
  <c r="B209" i="9"/>
  <c r="B209" i="8"/>
  <c r="B245" i="3"/>
  <c r="B245" i="2"/>
  <c r="B244" i="1" l="1"/>
  <c r="BE244" i="2" l="1"/>
  <c r="BD244" i="2"/>
  <c r="BC244" i="2"/>
  <c r="BB244" i="2"/>
  <c r="BA244" i="2"/>
  <c r="AZ244" i="2"/>
  <c r="AW244" i="2"/>
  <c r="AV244" i="2"/>
  <c r="AV245" i="2" s="1"/>
  <c r="AV246" i="2" s="1"/>
  <c r="AV247" i="2" s="1"/>
  <c r="AV248" i="2" s="1"/>
  <c r="AV249" i="2" s="1"/>
  <c r="AV250" i="2" s="1"/>
  <c r="AV251" i="2" s="1"/>
  <c r="AV252" i="2" s="1"/>
  <c r="AV253" i="2" s="1"/>
  <c r="AV254" i="2" s="1"/>
  <c r="AV255" i="2" s="1"/>
  <c r="AU244" i="2"/>
  <c r="AU245" i="2" s="1"/>
  <c r="AU246" i="2" s="1"/>
  <c r="AU247" i="2" s="1"/>
  <c r="AU248" i="2" s="1"/>
  <c r="AU249" i="2" s="1"/>
  <c r="AU250" i="2" s="1"/>
  <c r="AU251" i="2" s="1"/>
  <c r="AU252" i="2" s="1"/>
  <c r="AU253" i="2" s="1"/>
  <c r="AU254" i="2" s="1"/>
  <c r="AU255" i="2" s="1"/>
  <c r="AT244" i="2"/>
  <c r="AT245" i="2" s="1"/>
  <c r="AT246" i="2" s="1"/>
  <c r="AT247" i="2" s="1"/>
  <c r="AT248" i="2" s="1"/>
  <c r="AT249" i="2" s="1"/>
  <c r="AT250" i="2" s="1"/>
  <c r="AT251" i="2" s="1"/>
  <c r="AT252" i="2" s="1"/>
  <c r="AT253" i="2" s="1"/>
  <c r="AT254" i="2" s="1"/>
  <c r="AT255" i="2" s="1"/>
  <c r="AS244" i="2"/>
  <c r="AS245" i="2" s="1"/>
  <c r="AS246" i="2" s="1"/>
  <c r="AS247" i="2" s="1"/>
  <c r="AS248" i="2" s="1"/>
  <c r="AS249" i="2" s="1"/>
  <c r="AS250" i="2" s="1"/>
  <c r="AS251" i="2" s="1"/>
  <c r="AS252" i="2" s="1"/>
  <c r="AS253" i="2" s="1"/>
  <c r="AS254" i="2" s="1"/>
  <c r="AS255" i="2" s="1"/>
  <c r="AR244" i="2"/>
  <c r="AR245" i="2" s="1"/>
  <c r="AR246" i="2" s="1"/>
  <c r="AR247" i="2" s="1"/>
  <c r="AR248" i="2" s="1"/>
  <c r="AR249" i="2" s="1"/>
  <c r="AR250" i="2" s="1"/>
  <c r="AR251" i="2" s="1"/>
  <c r="AR252" i="2" s="1"/>
  <c r="AR253" i="2" s="1"/>
  <c r="AR254" i="2" s="1"/>
  <c r="AR255" i="2" s="1"/>
  <c r="B244" i="7"/>
  <c r="B244" i="10"/>
  <c r="B244" i="6"/>
  <c r="B208" i="9"/>
  <c r="B208" i="8"/>
  <c r="B244" i="3"/>
  <c r="B244" i="2"/>
  <c r="AX244" i="2" l="1"/>
  <c r="AW245" i="2"/>
  <c r="B243" i="1"/>
  <c r="AX245" i="2" l="1"/>
  <c r="AW246" i="2"/>
  <c r="BE243" i="2"/>
  <c r="BD243" i="2"/>
  <c r="BC243" i="2"/>
  <c r="BB243" i="2"/>
  <c r="BA243" i="2"/>
  <c r="AZ243" i="2"/>
  <c r="B243" i="7"/>
  <c r="B243" i="10"/>
  <c r="B243" i="6"/>
  <c r="B207" i="9"/>
  <c r="B207" i="8"/>
  <c r="B243" i="3"/>
  <c r="B243" i="2"/>
  <c r="AX246" i="2" l="1"/>
  <c r="AW247" i="2"/>
  <c r="B242" i="1"/>
  <c r="AX247" i="2" l="1"/>
  <c r="AW248" i="2"/>
  <c r="BE242" i="2"/>
  <c r="BD242" i="2"/>
  <c r="BC242" i="2"/>
  <c r="BB242" i="2"/>
  <c r="BA242" i="2"/>
  <c r="AZ242" i="2"/>
  <c r="B242" i="7"/>
  <c r="B242" i="10"/>
  <c r="B242" i="6"/>
  <c r="B206" i="9"/>
  <c r="B206" i="8"/>
  <c r="B242" i="3"/>
  <c r="B242" i="2"/>
  <c r="AX248" i="2" l="1"/>
  <c r="AW249" i="2"/>
  <c r="B241" i="1"/>
  <c r="AX249" i="2" l="1"/>
  <c r="AW250" i="2"/>
  <c r="BE241" i="2"/>
  <c r="BD241" i="2"/>
  <c r="BC241" i="2"/>
  <c r="BB241" i="2"/>
  <c r="BA241" i="2"/>
  <c r="AZ241" i="2"/>
  <c r="B241" i="7"/>
  <c r="B241" i="10"/>
  <c r="B241" i="6"/>
  <c r="B205" i="9"/>
  <c r="B205" i="8"/>
  <c r="B241" i="3"/>
  <c r="B241" i="2"/>
  <c r="AX250" i="2" l="1"/>
  <c r="AW251" i="2"/>
  <c r="B240" i="1"/>
  <c r="AX251" i="2" l="1"/>
  <c r="AW252" i="2"/>
  <c r="BE240" i="2"/>
  <c r="BD240" i="2"/>
  <c r="BC240" i="2"/>
  <c r="BB240" i="2"/>
  <c r="BA240" i="2"/>
  <c r="AZ240" i="2"/>
  <c r="B240" i="7"/>
  <c r="B240" i="10"/>
  <c r="B240" i="6"/>
  <c r="B204" i="9"/>
  <c r="B204" i="8"/>
  <c r="B240" i="3"/>
  <c r="B240" i="2"/>
  <c r="AX252" i="2" l="1"/>
  <c r="AW253" i="2"/>
  <c r="B239" i="1"/>
  <c r="AX253" i="2" l="1"/>
  <c r="AW254" i="2"/>
  <c r="BE239" i="2"/>
  <c r="BD239" i="2"/>
  <c r="BC239" i="2"/>
  <c r="BB239" i="2"/>
  <c r="BA239" i="2"/>
  <c r="AZ239" i="2"/>
  <c r="B239" i="7"/>
  <c r="B239" i="10"/>
  <c r="B239" i="6"/>
  <c r="B203" i="9"/>
  <c r="B203" i="8"/>
  <c r="B239" i="3"/>
  <c r="B239" i="2"/>
  <c r="AX254" i="2" l="1"/>
  <c r="AW255" i="2"/>
  <c r="AX255" i="2" s="1"/>
  <c r="B238" i="1"/>
  <c r="BE238" i="2" l="1"/>
  <c r="BD238" i="2"/>
  <c r="BC238" i="2"/>
  <c r="BB238" i="2"/>
  <c r="BA238" i="2"/>
  <c r="AZ238" i="2"/>
  <c r="B238" i="7"/>
  <c r="B238" i="10"/>
  <c r="B238" i="6"/>
  <c r="B202" i="9"/>
  <c r="B202" i="8"/>
  <c r="B238" i="3"/>
  <c r="B238" i="2"/>
  <c r="B237" i="1" l="1"/>
  <c r="BE237" i="2" l="1"/>
  <c r="BD237" i="2"/>
  <c r="BC237" i="2"/>
  <c r="BB237" i="2"/>
  <c r="BA237" i="2"/>
  <c r="AZ237" i="2"/>
  <c r="B237" i="7"/>
  <c r="B237" i="10"/>
  <c r="B237" i="6"/>
  <c r="B201" i="9"/>
  <c r="B201" i="8"/>
  <c r="B237" i="3"/>
  <c r="B237" i="2"/>
  <c r="B236" i="1" l="1"/>
  <c r="BE236" i="2" l="1"/>
  <c r="BD236" i="2"/>
  <c r="BC236" i="2"/>
  <c r="BB236" i="2"/>
  <c r="BA236" i="2"/>
  <c r="AZ236" i="2"/>
  <c r="B236" i="7"/>
  <c r="B236" i="10"/>
  <c r="B236" i="6"/>
  <c r="B200" i="9"/>
  <c r="B200" i="8"/>
  <c r="B236" i="3"/>
  <c r="B236" i="2"/>
  <c r="B235" i="1" l="1"/>
  <c r="BE235" i="2" l="1"/>
  <c r="BD235" i="2"/>
  <c r="BC235" i="2"/>
  <c r="BB235" i="2"/>
  <c r="BA235" i="2"/>
  <c r="AZ235" i="2"/>
  <c r="B235" i="7"/>
  <c r="B235" i="10"/>
  <c r="B235" i="6"/>
  <c r="B199" i="9"/>
  <c r="B199" i="8"/>
  <c r="B235" i="3"/>
  <c r="B235" i="2"/>
  <c r="B234" i="1" l="1"/>
  <c r="BE234" i="2" l="1"/>
  <c r="BD234" i="2"/>
  <c r="BC234" i="2"/>
  <c r="BB234" i="2"/>
  <c r="BA234" i="2"/>
  <c r="AZ234" i="2"/>
  <c r="B234" i="7"/>
  <c r="B234" i="10"/>
  <c r="B234" i="6"/>
  <c r="B198" i="9"/>
  <c r="B198" i="8"/>
  <c r="B234" i="3"/>
  <c r="B234" i="2"/>
  <c r="BE233" i="2" l="1"/>
  <c r="BD233" i="2"/>
  <c r="BC233" i="2"/>
  <c r="BB233" i="2"/>
  <c r="BA233" i="2"/>
  <c r="AZ233" i="2"/>
  <c r="B233" i="7"/>
  <c r="B233" i="10"/>
  <c r="B233" i="6"/>
  <c r="B197" i="9"/>
  <c r="B197" i="8"/>
  <c r="B233" i="3"/>
  <c r="B233" i="2"/>
  <c r="B233" i="1" l="1"/>
  <c r="B232" i="1" l="1"/>
  <c r="BE232" i="2" l="1"/>
  <c r="BD232" i="2"/>
  <c r="BC232" i="2"/>
  <c r="BB232" i="2"/>
  <c r="BA232" i="2"/>
  <c r="AZ232" i="2"/>
  <c r="AW232" i="2"/>
  <c r="AW233" i="2" s="1"/>
  <c r="AV232" i="2"/>
  <c r="AV233" i="2" s="1"/>
  <c r="AV234" i="2" s="1"/>
  <c r="AV235" i="2" s="1"/>
  <c r="AV236" i="2" s="1"/>
  <c r="AV237" i="2" s="1"/>
  <c r="AV238" i="2" s="1"/>
  <c r="AV239" i="2" s="1"/>
  <c r="AV240" i="2" s="1"/>
  <c r="AV241" i="2" s="1"/>
  <c r="AV242" i="2" s="1"/>
  <c r="AV243" i="2" s="1"/>
  <c r="AU232" i="2"/>
  <c r="AU233" i="2" s="1"/>
  <c r="AU234" i="2" s="1"/>
  <c r="AU235" i="2" s="1"/>
  <c r="AU236" i="2" s="1"/>
  <c r="AU237" i="2" s="1"/>
  <c r="AU238" i="2" s="1"/>
  <c r="AU239" i="2" s="1"/>
  <c r="AU240" i="2" s="1"/>
  <c r="AU241" i="2" s="1"/>
  <c r="AU242" i="2" s="1"/>
  <c r="AU243" i="2" s="1"/>
  <c r="AT232" i="2"/>
  <c r="AT233" i="2" s="1"/>
  <c r="AT234" i="2" s="1"/>
  <c r="AT235" i="2" s="1"/>
  <c r="AT236" i="2" s="1"/>
  <c r="AT237" i="2" s="1"/>
  <c r="AT238" i="2" s="1"/>
  <c r="AT239" i="2" s="1"/>
  <c r="AT240" i="2" s="1"/>
  <c r="AT241" i="2" s="1"/>
  <c r="AT242" i="2" s="1"/>
  <c r="AT243" i="2" s="1"/>
  <c r="AS232" i="2"/>
  <c r="AS233" i="2" s="1"/>
  <c r="AS234" i="2" s="1"/>
  <c r="AS235" i="2" s="1"/>
  <c r="AS236" i="2" s="1"/>
  <c r="AS237" i="2" s="1"/>
  <c r="AS238" i="2" s="1"/>
  <c r="AS239" i="2" s="1"/>
  <c r="AS240" i="2" s="1"/>
  <c r="AS241" i="2" s="1"/>
  <c r="AS242" i="2" s="1"/>
  <c r="AS243" i="2" s="1"/>
  <c r="AR232" i="2"/>
  <c r="AR233" i="2" s="1"/>
  <c r="AR234" i="2" s="1"/>
  <c r="AR235" i="2" s="1"/>
  <c r="AR236" i="2" s="1"/>
  <c r="AR237" i="2" s="1"/>
  <c r="AR238" i="2" s="1"/>
  <c r="AR239" i="2" s="1"/>
  <c r="AR240" i="2" s="1"/>
  <c r="AR241" i="2" s="1"/>
  <c r="AR242" i="2" s="1"/>
  <c r="AR243" i="2" s="1"/>
  <c r="B232" i="7"/>
  <c r="B232" i="10"/>
  <c r="B232" i="6"/>
  <c r="B196" i="9"/>
  <c r="B196" i="8"/>
  <c r="B232" i="3"/>
  <c r="B232" i="2"/>
  <c r="AX233" i="2" l="1"/>
  <c r="AW234" i="2"/>
  <c r="AX232" i="2"/>
  <c r="B231" i="1"/>
  <c r="AX234" i="2" l="1"/>
  <c r="AW235" i="2"/>
  <c r="BE231" i="2"/>
  <c r="BD231" i="2"/>
  <c r="BC231" i="2"/>
  <c r="BB231" i="2"/>
  <c r="BA231" i="2"/>
  <c r="AZ231" i="2"/>
  <c r="B231" i="7"/>
  <c r="B231" i="10"/>
  <c r="B231" i="6"/>
  <c r="B195" i="9"/>
  <c r="B195" i="8"/>
  <c r="B231" i="3"/>
  <c r="B231" i="2"/>
  <c r="AX235" i="2" l="1"/>
  <c r="AW236" i="2"/>
  <c r="B230" i="2"/>
  <c r="AX236" i="2" l="1"/>
  <c r="AW237" i="2"/>
  <c r="BE230" i="2"/>
  <c r="BD230" i="2"/>
  <c r="BC230" i="2"/>
  <c r="BB230" i="2"/>
  <c r="BA230" i="2"/>
  <c r="AZ230" i="2"/>
  <c r="B230" i="7"/>
  <c r="B230" i="10"/>
  <c r="B230" i="6"/>
  <c r="B194" i="9"/>
  <c r="B194" i="8"/>
  <c r="B230" i="3"/>
  <c r="AX237" i="2" l="1"/>
  <c r="AW238" i="2"/>
  <c r="B230" i="1"/>
  <c r="AX238" i="2" l="1"/>
  <c r="AW239" i="2"/>
  <c r="B229" i="1"/>
  <c r="AX239" i="2" l="1"/>
  <c r="AW240" i="2"/>
  <c r="BE229" i="2"/>
  <c r="BD229" i="2"/>
  <c r="BC229" i="2"/>
  <c r="BB229" i="2"/>
  <c r="BA229" i="2"/>
  <c r="AZ229" i="2"/>
  <c r="B229" i="7"/>
  <c r="B229" i="10"/>
  <c r="B229" i="6"/>
  <c r="B193" i="9"/>
  <c r="B193" i="8"/>
  <c r="B229" i="3"/>
  <c r="B229" i="2"/>
  <c r="AX240" i="2" l="1"/>
  <c r="AW241" i="2"/>
  <c r="B228" i="1"/>
  <c r="AX241" i="2" l="1"/>
  <c r="AW242" i="2"/>
  <c r="BE228" i="2"/>
  <c r="BD228" i="2"/>
  <c r="BC228" i="2"/>
  <c r="BB228" i="2"/>
  <c r="BA228" i="2"/>
  <c r="AZ228" i="2"/>
  <c r="B228" i="7"/>
  <c r="B228" i="10"/>
  <c r="B228" i="6"/>
  <c r="B192" i="9"/>
  <c r="B192" i="8"/>
  <c r="B228" i="3"/>
  <c r="B228" i="2"/>
  <c r="AX242" i="2" l="1"/>
  <c r="AW243" i="2"/>
  <c r="AX243" i="2" s="1"/>
  <c r="B227" i="1"/>
  <c r="BE227" i="2" l="1"/>
  <c r="BD227" i="2"/>
  <c r="BC227" i="2"/>
  <c r="BB227" i="2"/>
  <c r="BA227" i="2"/>
  <c r="AZ227" i="2"/>
  <c r="B227" i="7"/>
  <c r="B227" i="10"/>
  <c r="B227" i="6"/>
  <c r="B191" i="9"/>
  <c r="B191" i="8"/>
  <c r="B227" i="3"/>
  <c r="B227" i="2"/>
  <c r="B226" i="1" l="1"/>
  <c r="BE226" i="2" l="1"/>
  <c r="BD226" i="2"/>
  <c r="BC226" i="2"/>
  <c r="BB226" i="2"/>
  <c r="BA226" i="2"/>
  <c r="AZ226" i="2"/>
  <c r="B226" i="7"/>
  <c r="B226" i="10"/>
  <c r="B226" i="6"/>
  <c r="B190" i="9"/>
  <c r="B190" i="8"/>
  <c r="B226" i="3"/>
  <c r="B226" i="2"/>
  <c r="BE225" i="2" l="1"/>
  <c r="BD225" i="2"/>
  <c r="BC225" i="2"/>
  <c r="BB225" i="2"/>
  <c r="BA225" i="2"/>
  <c r="AZ225" i="2"/>
  <c r="B225" i="7"/>
  <c r="B225" i="10"/>
  <c r="B225" i="6"/>
  <c r="B189" i="9"/>
  <c r="B189" i="8"/>
  <c r="B225" i="3"/>
  <c r="B225" i="2"/>
  <c r="B225" i="1" l="1"/>
  <c r="B224" i="1" l="1"/>
  <c r="BE224" i="2" l="1"/>
  <c r="BD224" i="2"/>
  <c r="BC224" i="2"/>
  <c r="BB224" i="2"/>
  <c r="BA224" i="2"/>
  <c r="AZ224" i="2"/>
  <c r="B224" i="7"/>
  <c r="B224" i="10"/>
  <c r="B224" i="6"/>
  <c r="B188" i="9"/>
  <c r="B188" i="8"/>
  <c r="B224" i="3"/>
  <c r="B224" i="2"/>
  <c r="B223" i="1" l="1"/>
  <c r="BE223" i="2" l="1"/>
  <c r="BD223" i="2"/>
  <c r="BC223" i="2"/>
  <c r="BB223" i="2"/>
  <c r="BA223" i="2"/>
  <c r="AZ223" i="2"/>
  <c r="B223" i="7"/>
  <c r="B223" i="10"/>
  <c r="B223" i="6"/>
  <c r="B187" i="9"/>
  <c r="B187" i="8"/>
  <c r="B223" i="3"/>
  <c r="B223" i="2"/>
  <c r="B222" i="1" l="1"/>
  <c r="BE222" i="2" l="1"/>
  <c r="BD222" i="2"/>
  <c r="BC222" i="2"/>
  <c r="BB222" i="2"/>
  <c r="BA222" i="2"/>
  <c r="AZ222" i="2"/>
  <c r="B222" i="7"/>
  <c r="B222" i="10"/>
  <c r="B222" i="6"/>
  <c r="B186" i="9"/>
  <c r="B186" i="8"/>
  <c r="B222" i="3"/>
  <c r="B222" i="2"/>
  <c r="B221" i="1" l="1"/>
  <c r="BE221" i="2" l="1"/>
  <c r="BD221" i="2"/>
  <c r="BC221" i="2"/>
  <c r="BB221" i="2"/>
  <c r="BA221" i="2"/>
  <c r="AZ221" i="2"/>
  <c r="B221" i="7"/>
  <c r="B221" i="10"/>
  <c r="B221" i="6"/>
  <c r="B185" i="9"/>
  <c r="B185" i="8"/>
  <c r="B221" i="3"/>
  <c r="B221" i="2"/>
  <c r="B220" i="1" l="1"/>
  <c r="BE220" i="2" l="1"/>
  <c r="BD220" i="2"/>
  <c r="BC220" i="2"/>
  <c r="BB220" i="2"/>
  <c r="BA220" i="2"/>
  <c r="AZ220" i="2"/>
  <c r="AW220" i="2"/>
  <c r="AV220" i="2"/>
  <c r="AV221" i="2" s="1"/>
  <c r="AV222" i="2" s="1"/>
  <c r="AV223" i="2" s="1"/>
  <c r="AV224" i="2" s="1"/>
  <c r="AV225" i="2" s="1"/>
  <c r="AV226" i="2" s="1"/>
  <c r="AV227" i="2" s="1"/>
  <c r="AV228" i="2" s="1"/>
  <c r="AV229" i="2" s="1"/>
  <c r="AV230" i="2" s="1"/>
  <c r="AV231" i="2" s="1"/>
  <c r="AU220" i="2"/>
  <c r="AU221" i="2" s="1"/>
  <c r="AU222" i="2" s="1"/>
  <c r="AU223" i="2" s="1"/>
  <c r="AU224" i="2" s="1"/>
  <c r="AU225" i="2" s="1"/>
  <c r="AU226" i="2" s="1"/>
  <c r="AU227" i="2" s="1"/>
  <c r="AU228" i="2" s="1"/>
  <c r="AU229" i="2" s="1"/>
  <c r="AU230" i="2" s="1"/>
  <c r="AU231" i="2" s="1"/>
  <c r="AT220" i="2"/>
  <c r="AT221" i="2" s="1"/>
  <c r="AT222" i="2" s="1"/>
  <c r="AT223" i="2" s="1"/>
  <c r="AT224" i="2" s="1"/>
  <c r="AT225" i="2" s="1"/>
  <c r="AT226" i="2" s="1"/>
  <c r="AT227" i="2" s="1"/>
  <c r="AT228" i="2" s="1"/>
  <c r="AT229" i="2" s="1"/>
  <c r="AT230" i="2" s="1"/>
  <c r="AT231" i="2" s="1"/>
  <c r="AS220" i="2"/>
  <c r="AS221" i="2" s="1"/>
  <c r="AS222" i="2" s="1"/>
  <c r="AS223" i="2" s="1"/>
  <c r="AS224" i="2" s="1"/>
  <c r="AS225" i="2" s="1"/>
  <c r="AS226" i="2" s="1"/>
  <c r="AS227" i="2" s="1"/>
  <c r="AS228" i="2" s="1"/>
  <c r="AS229" i="2" s="1"/>
  <c r="AS230" i="2" s="1"/>
  <c r="AS231" i="2" s="1"/>
  <c r="AR220" i="2"/>
  <c r="AR221" i="2" s="1"/>
  <c r="AR222" i="2" s="1"/>
  <c r="AR223" i="2" s="1"/>
  <c r="AR224" i="2" s="1"/>
  <c r="AR225" i="2" s="1"/>
  <c r="AR226" i="2" s="1"/>
  <c r="AR227" i="2" s="1"/>
  <c r="AR228" i="2" s="1"/>
  <c r="AR229" i="2" s="1"/>
  <c r="AR230" i="2" s="1"/>
  <c r="AR231" i="2" s="1"/>
  <c r="B220" i="7"/>
  <c r="B220" i="10"/>
  <c r="B220" i="6"/>
  <c r="B184" i="9"/>
  <c r="B184" i="8"/>
  <c r="B220" i="3"/>
  <c r="B220" i="2"/>
  <c r="AX220" i="2" l="1"/>
  <c r="AW221" i="2"/>
  <c r="B219" i="1"/>
  <c r="AX221" i="2" l="1"/>
  <c r="AW222" i="2"/>
  <c r="AW223" i="2" s="1"/>
  <c r="BE219" i="2"/>
  <c r="BD219" i="2"/>
  <c r="BC219" i="2"/>
  <c r="BB219" i="2"/>
  <c r="BA219" i="2"/>
  <c r="AZ219" i="2"/>
  <c r="B219" i="7"/>
  <c r="B219" i="10"/>
  <c r="B219" i="6"/>
  <c r="B183" i="9"/>
  <c r="B183" i="8"/>
  <c r="B219" i="3"/>
  <c r="B219" i="2"/>
  <c r="AX223" i="2" l="1"/>
  <c r="AW224" i="2"/>
  <c r="AW225" i="2" s="1"/>
  <c r="AX222" i="2"/>
  <c r="B218" i="1"/>
  <c r="AX225" i="2" l="1"/>
  <c r="AW226" i="2"/>
  <c r="AX224" i="2"/>
  <c r="BE218" i="2"/>
  <c r="BD218" i="2"/>
  <c r="BC218" i="2"/>
  <c r="BB218" i="2"/>
  <c r="BA218" i="2"/>
  <c r="AZ218" i="2"/>
  <c r="B218" i="7"/>
  <c r="B218" i="10"/>
  <c r="B218" i="6"/>
  <c r="B182" i="9"/>
  <c r="B182" i="8"/>
  <c r="B218" i="3"/>
  <c r="B218" i="2"/>
  <c r="AX226" i="2" l="1"/>
  <c r="AW227" i="2"/>
  <c r="B217" i="1"/>
  <c r="AX227" i="2" l="1"/>
  <c r="AW228" i="2"/>
  <c r="AW229" i="2" s="1"/>
  <c r="AW230" i="2" s="1"/>
  <c r="AW231" i="2" s="1"/>
  <c r="AX231" i="2" s="1"/>
  <c r="BE217" i="2"/>
  <c r="BD217" i="2"/>
  <c r="BC217" i="2"/>
  <c r="BB217" i="2"/>
  <c r="BA217" i="2"/>
  <c r="AZ217" i="2"/>
  <c r="B217" i="7"/>
  <c r="B217" i="10"/>
  <c r="B217" i="6"/>
  <c r="B181" i="9"/>
  <c r="B181" i="8"/>
  <c r="B217" i="3"/>
  <c r="B217" i="2"/>
  <c r="AX230" i="2" l="1"/>
  <c r="AX229" i="2"/>
  <c r="AX228" i="2"/>
  <c r="BE216" i="2"/>
  <c r="BD216" i="2"/>
  <c r="BC216" i="2"/>
  <c r="BB216" i="2"/>
  <c r="BA216" i="2"/>
  <c r="AZ216" i="2"/>
  <c r="B216" i="7"/>
  <c r="B216" i="10"/>
  <c r="B216" i="6"/>
  <c r="B180" i="9"/>
  <c r="B180" i="8"/>
  <c r="B216" i="3"/>
  <c r="B216" i="2"/>
  <c r="B216" i="1"/>
  <c r="B215" i="1" l="1"/>
  <c r="BE215" i="2" l="1"/>
  <c r="BD215" i="2"/>
  <c r="BC215" i="2"/>
  <c r="BB215" i="2"/>
  <c r="BA215" i="2"/>
  <c r="AZ215" i="2"/>
  <c r="B215" i="7"/>
  <c r="B215" i="10"/>
  <c r="B215" i="6"/>
  <c r="B179" i="9"/>
  <c r="B179" i="8"/>
  <c r="B215" i="3"/>
  <c r="B215" i="2"/>
  <c r="B214" i="1" l="1"/>
  <c r="BE214" i="2" l="1"/>
  <c r="BD214" i="2"/>
  <c r="BC214" i="2"/>
  <c r="BB214" i="2"/>
  <c r="BA214" i="2"/>
  <c r="AZ214" i="2"/>
  <c r="B214" i="7"/>
  <c r="B214" i="10"/>
  <c r="B214" i="6"/>
  <c r="B178" i="9"/>
  <c r="B178" i="8"/>
  <c r="B214" i="3"/>
  <c r="B214" i="2"/>
  <c r="B213" i="1" l="1"/>
  <c r="BE213" i="2" l="1"/>
  <c r="BD213" i="2"/>
  <c r="BC213" i="2"/>
  <c r="BB213" i="2"/>
  <c r="BA213" i="2"/>
  <c r="AZ213" i="2"/>
  <c r="B213" i="7"/>
  <c r="B213" i="10"/>
  <c r="B213" i="6"/>
  <c r="B177" i="9"/>
  <c r="B177" i="8"/>
  <c r="B213" i="3"/>
  <c r="B213" i="2"/>
  <c r="BE212" i="2" l="1"/>
  <c r="BD212" i="2"/>
  <c r="BC212" i="2"/>
  <c r="BB212" i="2"/>
  <c r="BA212" i="2"/>
  <c r="AZ212" i="2"/>
  <c r="B212" i="7"/>
  <c r="B212" i="10"/>
  <c r="B212" i="6"/>
  <c r="B176" i="9"/>
  <c r="B176" i="8"/>
  <c r="B212" i="3"/>
  <c r="B212" i="2"/>
  <c r="B212" i="1" l="1"/>
  <c r="B211" i="1" l="1"/>
  <c r="BE211" i="2" l="1"/>
  <c r="BD211" i="2"/>
  <c r="BC211" i="2"/>
  <c r="BB211" i="2"/>
  <c r="BA211" i="2"/>
  <c r="AZ211" i="2"/>
  <c r="B211" i="7"/>
  <c r="B211" i="10"/>
  <c r="B211" i="6"/>
  <c r="B175" i="9"/>
  <c r="B175" i="8"/>
  <c r="B211" i="3"/>
  <c r="B211" i="2"/>
  <c r="B210" i="1" l="1"/>
  <c r="B210" i="2" l="1"/>
  <c r="AZ210" i="2"/>
  <c r="BA210" i="2"/>
  <c r="BB210" i="2"/>
  <c r="BC210" i="2"/>
  <c r="BD210" i="2"/>
  <c r="BE210" i="2"/>
  <c r="B210" i="7" l="1"/>
  <c r="B210" i="10"/>
  <c r="B210" i="6"/>
  <c r="B174" i="9"/>
  <c r="B174" i="8"/>
  <c r="B210" i="3"/>
  <c r="B209" i="1" l="1"/>
  <c r="BE209" i="2" l="1"/>
  <c r="BD209" i="2"/>
  <c r="BC209" i="2"/>
  <c r="BB209" i="2"/>
  <c r="BA209" i="2"/>
  <c r="AZ209" i="2"/>
  <c r="B209" i="7"/>
  <c r="B209" i="10"/>
  <c r="B209" i="6"/>
  <c r="B173" i="9"/>
  <c r="B173" i="8"/>
  <c r="B209" i="3"/>
  <c r="B209" i="2"/>
  <c r="B208" i="1" l="1"/>
  <c r="BE208" i="2" l="1"/>
  <c r="BD208" i="2"/>
  <c r="BC208" i="2"/>
  <c r="BB208" i="2"/>
  <c r="BA208" i="2"/>
  <c r="AZ208" i="2"/>
  <c r="AW208" i="2"/>
  <c r="AV208" i="2"/>
  <c r="AV209" i="2" s="1"/>
  <c r="AV210" i="2" s="1"/>
  <c r="AV211" i="2" s="1"/>
  <c r="AV212" i="2" s="1"/>
  <c r="AV213" i="2" s="1"/>
  <c r="AV214" i="2" s="1"/>
  <c r="AV215" i="2" s="1"/>
  <c r="AV216" i="2" s="1"/>
  <c r="AV217" i="2" s="1"/>
  <c r="AV218" i="2" s="1"/>
  <c r="AV219" i="2" s="1"/>
  <c r="AU208" i="2"/>
  <c r="AU209" i="2" s="1"/>
  <c r="AU210" i="2" s="1"/>
  <c r="AU211" i="2" s="1"/>
  <c r="AU212" i="2" s="1"/>
  <c r="AU213" i="2" s="1"/>
  <c r="AU214" i="2" s="1"/>
  <c r="AU215" i="2" s="1"/>
  <c r="AU216" i="2" s="1"/>
  <c r="AU217" i="2" s="1"/>
  <c r="AU218" i="2" s="1"/>
  <c r="AU219" i="2" s="1"/>
  <c r="AT208" i="2"/>
  <c r="AT209" i="2" s="1"/>
  <c r="AT210" i="2" s="1"/>
  <c r="AT211" i="2" s="1"/>
  <c r="AT212" i="2" s="1"/>
  <c r="AT213" i="2" s="1"/>
  <c r="AT214" i="2" s="1"/>
  <c r="AT215" i="2" s="1"/>
  <c r="AT216" i="2" s="1"/>
  <c r="AT217" i="2" s="1"/>
  <c r="AT218" i="2" s="1"/>
  <c r="AT219" i="2" s="1"/>
  <c r="AS208" i="2"/>
  <c r="AS209" i="2" s="1"/>
  <c r="AS210" i="2" s="1"/>
  <c r="AS211" i="2" s="1"/>
  <c r="AS212" i="2" s="1"/>
  <c r="AS213" i="2" s="1"/>
  <c r="AS214" i="2" s="1"/>
  <c r="AS215" i="2" s="1"/>
  <c r="AS216" i="2" s="1"/>
  <c r="AS217" i="2" s="1"/>
  <c r="AS218" i="2" s="1"/>
  <c r="AS219" i="2" s="1"/>
  <c r="AR208" i="2"/>
  <c r="AR209" i="2" s="1"/>
  <c r="AR210" i="2" s="1"/>
  <c r="AR211" i="2" s="1"/>
  <c r="AR212" i="2" s="1"/>
  <c r="AR213" i="2" s="1"/>
  <c r="AR214" i="2" s="1"/>
  <c r="AR215" i="2" s="1"/>
  <c r="AR216" i="2" s="1"/>
  <c r="AR217" i="2" s="1"/>
  <c r="AR218" i="2" s="1"/>
  <c r="AR219" i="2" s="1"/>
  <c r="B208" i="7"/>
  <c r="B208" i="10"/>
  <c r="B208" i="6"/>
  <c r="B172" i="9"/>
  <c r="B172" i="8"/>
  <c r="B208" i="3"/>
  <c r="B208" i="2"/>
  <c r="AX208" i="2" l="1"/>
  <c r="AW209" i="2"/>
  <c r="B207" i="1"/>
  <c r="AX209" i="2" l="1"/>
  <c r="AW210" i="2"/>
  <c r="BE207" i="2"/>
  <c r="BD207" i="2"/>
  <c r="BC207" i="2"/>
  <c r="BB207" i="2"/>
  <c r="BA207" i="2"/>
  <c r="AZ207" i="2"/>
  <c r="B207" i="7"/>
  <c r="B207" i="10"/>
  <c r="B207" i="6"/>
  <c r="B171" i="9"/>
  <c r="B171" i="8"/>
  <c r="B207" i="3"/>
  <c r="B207" i="2"/>
  <c r="AX210" i="2" l="1"/>
  <c r="AW211" i="2"/>
  <c r="B206" i="1"/>
  <c r="AX211" i="2" l="1"/>
  <c r="AW212" i="2"/>
  <c r="AW213" i="2" s="1"/>
  <c r="BE206" i="2"/>
  <c r="BD206" i="2"/>
  <c r="BC206" i="2"/>
  <c r="BB206" i="2"/>
  <c r="BA206" i="2"/>
  <c r="AZ206" i="2"/>
  <c r="B206" i="7"/>
  <c r="B206" i="10"/>
  <c r="B206" i="6"/>
  <c r="B170" i="9"/>
  <c r="B170" i="8"/>
  <c r="B206" i="3"/>
  <c r="B206" i="2"/>
  <c r="AX213" i="2" l="1"/>
  <c r="AW214" i="2"/>
  <c r="AX212" i="2"/>
  <c r="B205" i="1"/>
  <c r="AX214" i="2" l="1"/>
  <c r="AW215" i="2"/>
  <c r="AW216" i="2" s="1"/>
  <c r="AW217" i="2" s="1"/>
  <c r="BE205" i="2"/>
  <c r="BD205" i="2"/>
  <c r="BC205" i="2"/>
  <c r="BB205" i="2"/>
  <c r="BA205" i="2"/>
  <c r="AZ205" i="2"/>
  <c r="B205" i="7"/>
  <c r="B205" i="10"/>
  <c r="B205" i="6"/>
  <c r="B169" i="9"/>
  <c r="B169" i="8"/>
  <c r="B205" i="3"/>
  <c r="B205" i="2"/>
  <c r="AX217" i="2" l="1"/>
  <c r="AW218" i="2"/>
  <c r="AW219" i="2" s="1"/>
  <c r="AX219" i="2" s="1"/>
  <c r="AX216" i="2"/>
  <c r="AX215" i="2"/>
  <c r="B204" i="1"/>
  <c r="AX218" i="2" l="1"/>
  <c r="BE204" i="2"/>
  <c r="BD204" i="2"/>
  <c r="BC204" i="2"/>
  <c r="BB204" i="2"/>
  <c r="BA204" i="2"/>
  <c r="AZ204" i="2"/>
  <c r="B204" i="7"/>
  <c r="B204" i="10"/>
  <c r="B204" i="6"/>
  <c r="B168" i="9"/>
  <c r="B168" i="8"/>
  <c r="B204" i="3"/>
  <c r="B204" i="2"/>
  <c r="B203" i="1" l="1"/>
  <c r="BE203" i="2" l="1"/>
  <c r="BD203" i="2"/>
  <c r="BC203" i="2"/>
  <c r="BB203" i="2"/>
  <c r="BA203" i="2"/>
  <c r="AZ203" i="2"/>
  <c r="B203" i="7"/>
  <c r="B203" i="10"/>
  <c r="B203" i="6"/>
  <c r="B167" i="9"/>
  <c r="B167" i="8"/>
  <c r="B203" i="3"/>
  <c r="B203" i="2"/>
  <c r="B202" i="1" l="1"/>
  <c r="BE202" i="2" l="1"/>
  <c r="BD202" i="2"/>
  <c r="BC202" i="2"/>
  <c r="BB202" i="2"/>
  <c r="BA202" i="2"/>
  <c r="AZ202" i="2"/>
  <c r="B202" i="7"/>
  <c r="B202" i="10"/>
  <c r="B202" i="6"/>
  <c r="B166" i="9"/>
  <c r="B166" i="8"/>
  <c r="B202" i="3"/>
  <c r="B202" i="2"/>
  <c r="B201" i="1" l="1"/>
  <c r="BE201" i="2" l="1"/>
  <c r="BD201" i="2"/>
  <c r="BC201" i="2"/>
  <c r="BB201" i="2"/>
  <c r="BA201" i="2"/>
  <c r="AZ201" i="2"/>
  <c r="B201" i="7"/>
  <c r="B201" i="10"/>
  <c r="B201" i="6"/>
  <c r="B165" i="9"/>
  <c r="B165" i="8"/>
  <c r="B201" i="3"/>
  <c r="B201" i="2"/>
  <c r="B200" i="1" l="1"/>
  <c r="BE200" i="2" l="1"/>
  <c r="BD200" i="2"/>
  <c r="BC200" i="2"/>
  <c r="BB200" i="2"/>
  <c r="BA200" i="2"/>
  <c r="AZ200" i="2"/>
  <c r="B200" i="7"/>
  <c r="B200" i="10"/>
  <c r="B200" i="6"/>
  <c r="B164" i="9"/>
  <c r="B164" i="8"/>
  <c r="B200" i="3"/>
  <c r="B200" i="2"/>
  <c r="B199" i="1" l="1"/>
  <c r="BE199" i="2" l="1"/>
  <c r="BD199" i="2"/>
  <c r="BC199" i="2"/>
  <c r="BB199" i="2"/>
  <c r="BA199" i="2"/>
  <c r="AZ199" i="2"/>
  <c r="B199" i="7"/>
  <c r="B199" i="10"/>
  <c r="B199" i="6"/>
  <c r="B163" i="9"/>
  <c r="B163" i="8"/>
  <c r="B199" i="3"/>
  <c r="B199" i="2"/>
  <c r="B198" i="1" l="1"/>
  <c r="BE198" i="2" l="1"/>
  <c r="BD198" i="2"/>
  <c r="BC198" i="2"/>
  <c r="BB198" i="2"/>
  <c r="BA198" i="2"/>
  <c r="AZ198" i="2"/>
  <c r="B198" i="7"/>
  <c r="B198" i="10"/>
  <c r="B198" i="6"/>
  <c r="B162" i="9"/>
  <c r="B162" i="8"/>
  <c r="B198" i="3"/>
  <c r="B198" i="2"/>
  <c r="B197" i="1" l="1"/>
  <c r="BE197" i="2" l="1"/>
  <c r="BD197" i="2"/>
  <c r="BC197" i="2"/>
  <c r="BB197" i="2"/>
  <c r="BA197" i="2"/>
  <c r="AZ197" i="2"/>
  <c r="B197" i="7"/>
  <c r="B197" i="10"/>
  <c r="B197" i="6"/>
  <c r="B161" i="9"/>
  <c r="B161" i="8"/>
  <c r="B197" i="3"/>
  <c r="B197" i="2"/>
  <c r="B196" i="1" l="1"/>
  <c r="BE196" i="2" l="1"/>
  <c r="BD196" i="2"/>
  <c r="BC196" i="2"/>
  <c r="BB196" i="2"/>
  <c r="BA196" i="2"/>
  <c r="AZ196" i="2"/>
  <c r="AW196" i="2"/>
  <c r="AV196" i="2"/>
  <c r="AV197" i="2" s="1"/>
  <c r="AV198" i="2" s="1"/>
  <c r="AV199" i="2" s="1"/>
  <c r="AV200" i="2" s="1"/>
  <c r="AV201" i="2" s="1"/>
  <c r="AV202" i="2" s="1"/>
  <c r="AV203" i="2" s="1"/>
  <c r="AV204" i="2" s="1"/>
  <c r="AV205" i="2" s="1"/>
  <c r="AV206" i="2" s="1"/>
  <c r="AV207" i="2" s="1"/>
  <c r="AU196" i="2"/>
  <c r="AU197" i="2" s="1"/>
  <c r="AU198" i="2" s="1"/>
  <c r="AU199" i="2" s="1"/>
  <c r="AU200" i="2" s="1"/>
  <c r="AU201" i="2" s="1"/>
  <c r="AU202" i="2" s="1"/>
  <c r="AU203" i="2" s="1"/>
  <c r="AU204" i="2" s="1"/>
  <c r="AU205" i="2" s="1"/>
  <c r="AU206" i="2" s="1"/>
  <c r="AU207" i="2" s="1"/>
  <c r="AT196" i="2"/>
  <c r="AT197" i="2" s="1"/>
  <c r="AT198" i="2" s="1"/>
  <c r="AT199" i="2" s="1"/>
  <c r="AT200" i="2" s="1"/>
  <c r="AT201" i="2" s="1"/>
  <c r="AT202" i="2" s="1"/>
  <c r="AT203" i="2" s="1"/>
  <c r="AT204" i="2" s="1"/>
  <c r="AT205" i="2" s="1"/>
  <c r="AT206" i="2" s="1"/>
  <c r="AT207" i="2" s="1"/>
  <c r="AS196" i="2"/>
  <c r="AS197" i="2" s="1"/>
  <c r="AS198" i="2" s="1"/>
  <c r="AS199" i="2" s="1"/>
  <c r="AS200" i="2" s="1"/>
  <c r="AS201" i="2" s="1"/>
  <c r="AS202" i="2" s="1"/>
  <c r="AS203" i="2" s="1"/>
  <c r="AS204" i="2" s="1"/>
  <c r="AS205" i="2" s="1"/>
  <c r="AS206" i="2" s="1"/>
  <c r="AS207" i="2" s="1"/>
  <c r="AR196" i="2"/>
  <c r="AR197" i="2" s="1"/>
  <c r="AR198" i="2" s="1"/>
  <c r="AR199" i="2" s="1"/>
  <c r="AR200" i="2" s="1"/>
  <c r="AR201" i="2" s="1"/>
  <c r="AR202" i="2" s="1"/>
  <c r="AR203" i="2" s="1"/>
  <c r="AR204" i="2" s="1"/>
  <c r="AR205" i="2" s="1"/>
  <c r="AR206" i="2" s="1"/>
  <c r="AR207" i="2" s="1"/>
  <c r="B196" i="7"/>
  <c r="B196" i="10"/>
  <c r="B196" i="6"/>
  <c r="B160" i="9"/>
  <c r="B160" i="8"/>
  <c r="B196" i="3"/>
  <c r="B196" i="2"/>
  <c r="AX196" i="2" l="1"/>
  <c r="AW197" i="2"/>
  <c r="B195" i="1"/>
  <c r="AX197" i="2" l="1"/>
  <c r="AW198" i="2"/>
  <c r="BE195" i="2"/>
  <c r="BD195" i="2"/>
  <c r="BC195" i="2"/>
  <c r="BB195" i="2"/>
  <c r="BA195" i="2"/>
  <c r="AZ195" i="2"/>
  <c r="B195" i="7"/>
  <c r="B195" i="10"/>
  <c r="B195" i="6"/>
  <c r="B159" i="9"/>
  <c r="B159" i="8"/>
  <c r="B195" i="3"/>
  <c r="B195" i="2"/>
  <c r="AX198" i="2" l="1"/>
  <c r="AW199" i="2"/>
  <c r="B194" i="1"/>
  <c r="AX199" i="2" l="1"/>
  <c r="AW200" i="2"/>
  <c r="BE194" i="2"/>
  <c r="BD194" i="2"/>
  <c r="BC194" i="2"/>
  <c r="BB194" i="2"/>
  <c r="BA194" i="2"/>
  <c r="AZ194" i="2"/>
  <c r="B194" i="7"/>
  <c r="B194" i="10"/>
  <c r="B194" i="6"/>
  <c r="B158" i="9"/>
  <c r="B158" i="8"/>
  <c r="B194" i="3"/>
  <c r="B194" i="2"/>
  <c r="AX200" i="2" l="1"/>
  <c r="AW201" i="2"/>
  <c r="B193" i="1"/>
  <c r="AX201" i="2" l="1"/>
  <c r="AW202" i="2"/>
  <c r="BE193" i="2"/>
  <c r="BD193" i="2"/>
  <c r="BC193" i="2"/>
  <c r="BB193" i="2"/>
  <c r="BA193" i="2"/>
  <c r="AZ193" i="2"/>
  <c r="B193" i="7"/>
  <c r="B193" i="10"/>
  <c r="B193" i="6"/>
  <c r="B157" i="9"/>
  <c r="B157" i="8"/>
  <c r="B193" i="3"/>
  <c r="B193" i="2"/>
  <c r="AX202" i="2" l="1"/>
  <c r="AW203" i="2"/>
  <c r="AW204" i="2" s="1"/>
  <c r="AW205" i="2" s="1"/>
  <c r="AW206" i="2" s="1"/>
  <c r="AW207" i="2" s="1"/>
  <c r="AX207" i="2" s="1"/>
  <c r="BE192" i="2"/>
  <c r="BD192" i="2"/>
  <c r="BC192" i="2"/>
  <c r="BB192" i="2"/>
  <c r="BA192" i="2"/>
  <c r="AZ192" i="2"/>
  <c r="B192" i="7"/>
  <c r="B192" i="10"/>
  <c r="B192" i="6"/>
  <c r="B156" i="9"/>
  <c r="B156" i="8"/>
  <c r="B192" i="3"/>
  <c r="B192" i="2"/>
  <c r="AX206" i="2" l="1"/>
  <c r="AX205" i="2"/>
  <c r="AX204" i="2"/>
  <c r="AX203" i="2"/>
  <c r="B192" i="1"/>
  <c r="B4" i="1" l="1"/>
  <c r="B5" i="1"/>
  <c r="B6" i="1"/>
  <c r="B7" i="1"/>
  <c r="B8" i="1"/>
  <c r="B9" i="1"/>
  <c r="B10" i="1"/>
  <c r="B11" i="1"/>
  <c r="B12" i="1"/>
  <c r="B13" i="1"/>
  <c r="B14" i="1"/>
  <c r="B15" i="1"/>
  <c r="B16" i="1"/>
  <c r="B17" i="1"/>
  <c r="B18" i="1"/>
  <c r="B19" i="1"/>
  <c r="B20" i="1"/>
  <c r="B21" i="1"/>
  <c r="B22" i="1"/>
  <c r="B23" i="1"/>
  <c r="B24" i="1"/>
  <c r="B25" i="1"/>
  <c r="B26" i="1"/>
  <c r="B27" i="1"/>
  <c r="B28" i="1"/>
  <c r="B29" i="1"/>
  <c r="B30" i="1"/>
  <c r="B31" i="1"/>
  <c r="B32" i="1"/>
  <c r="B33" i="1"/>
  <c r="B34" i="1"/>
  <c r="B35" i="1"/>
  <c r="B36" i="1"/>
  <c r="B37" i="1"/>
  <c r="B38" i="1"/>
  <c r="B39" i="1"/>
  <c r="B40" i="1"/>
  <c r="B41" i="1"/>
  <c r="B42" i="1"/>
  <c r="B43" i="1"/>
  <c r="B44" i="1"/>
  <c r="B45" i="1"/>
  <c r="B46" i="1"/>
  <c r="B47" i="1"/>
  <c r="B48" i="1"/>
  <c r="B49" i="1"/>
  <c r="B50" i="1"/>
  <c r="B51" i="1"/>
  <c r="B52" i="1"/>
  <c r="B53" i="1"/>
  <c r="B54" i="1"/>
  <c r="B55" i="1"/>
  <c r="B56" i="1"/>
  <c r="B57" i="1"/>
  <c r="B58" i="1"/>
  <c r="B59" i="1"/>
  <c r="B60" i="1"/>
  <c r="B61" i="1"/>
  <c r="B62" i="1"/>
  <c r="B63" i="1"/>
  <c r="B64" i="1"/>
  <c r="B65" i="1"/>
  <c r="B66" i="1"/>
  <c r="B67" i="1"/>
  <c r="B68" i="1"/>
  <c r="B69" i="1"/>
  <c r="B70" i="1"/>
  <c r="B71" i="1"/>
  <c r="B72" i="1"/>
  <c r="B73" i="1"/>
  <c r="B74" i="1"/>
  <c r="B75" i="1"/>
  <c r="B76" i="1"/>
  <c r="B77" i="1"/>
  <c r="B78" i="1"/>
  <c r="B79" i="1"/>
  <c r="B80" i="1"/>
  <c r="B81" i="1"/>
  <c r="B82" i="1"/>
  <c r="B83" i="1"/>
  <c r="B84" i="1"/>
  <c r="B85" i="1"/>
  <c r="B86" i="1"/>
  <c r="B87" i="1"/>
  <c r="B88" i="1"/>
  <c r="B89" i="1"/>
  <c r="B90" i="1"/>
  <c r="B91" i="1"/>
  <c r="B92" i="1"/>
  <c r="B93" i="1"/>
  <c r="B94" i="1"/>
  <c r="B95" i="1"/>
  <c r="B96" i="1"/>
  <c r="B97" i="1"/>
  <c r="B98" i="1"/>
  <c r="B99" i="1"/>
  <c r="B100" i="1"/>
  <c r="B101" i="1"/>
  <c r="B102" i="1"/>
  <c r="B103" i="1"/>
  <c r="B104" i="1"/>
  <c r="B105" i="1"/>
  <c r="B106" i="1"/>
  <c r="B107" i="1"/>
  <c r="B108" i="1"/>
  <c r="B109" i="1"/>
  <c r="B110" i="1"/>
  <c r="B111" i="1"/>
  <c r="B112" i="1"/>
  <c r="B113" i="1"/>
  <c r="B114" i="1"/>
  <c r="B115" i="1"/>
  <c r="B116" i="1"/>
  <c r="B117" i="1"/>
  <c r="B118" i="1"/>
  <c r="B119" i="1"/>
  <c r="B120" i="1"/>
  <c r="B121" i="1"/>
  <c r="B122" i="1"/>
  <c r="B123" i="1"/>
  <c r="B124" i="1"/>
  <c r="B125" i="1"/>
  <c r="B126" i="1"/>
  <c r="B127" i="1"/>
  <c r="B128" i="1"/>
  <c r="B129" i="1"/>
  <c r="B130" i="1"/>
  <c r="B131" i="1"/>
  <c r="B132" i="1"/>
  <c r="B133" i="1"/>
  <c r="B134" i="1"/>
  <c r="B135" i="1"/>
  <c r="B136" i="1"/>
  <c r="B137" i="1"/>
  <c r="B138" i="1"/>
  <c r="B139" i="1"/>
  <c r="B140" i="1"/>
  <c r="B141" i="1"/>
  <c r="B142" i="1"/>
  <c r="B143" i="1"/>
  <c r="B144" i="1"/>
  <c r="B145" i="1"/>
  <c r="B146" i="1"/>
  <c r="B147" i="1"/>
  <c r="B148" i="1"/>
  <c r="B149" i="1"/>
  <c r="B150" i="1"/>
  <c r="B151" i="1"/>
  <c r="B152" i="1"/>
  <c r="B153" i="1"/>
  <c r="B154" i="1"/>
  <c r="B155" i="1"/>
  <c r="B156" i="1"/>
  <c r="B157" i="1"/>
  <c r="B158" i="1"/>
  <c r="B159" i="1"/>
  <c r="B160" i="1"/>
  <c r="B161" i="1"/>
  <c r="B162" i="1"/>
  <c r="B163" i="1"/>
  <c r="B164" i="1"/>
  <c r="B165" i="1"/>
  <c r="B166" i="1"/>
  <c r="B167" i="1"/>
  <c r="B168" i="1"/>
  <c r="B169" i="1"/>
  <c r="B170" i="1"/>
  <c r="B171" i="1"/>
  <c r="B172" i="1"/>
  <c r="B173" i="1"/>
  <c r="B174" i="1"/>
  <c r="B175" i="1"/>
  <c r="B176" i="1"/>
  <c r="B177" i="1"/>
  <c r="B178" i="1"/>
  <c r="B179" i="1"/>
  <c r="B180" i="1"/>
  <c r="B181" i="1"/>
  <c r="B182" i="1"/>
  <c r="B183" i="1"/>
  <c r="B184" i="1"/>
  <c r="B185" i="1"/>
  <c r="B186" i="1"/>
  <c r="B187" i="1"/>
  <c r="B188" i="1"/>
  <c r="B189" i="1"/>
  <c r="B190" i="1"/>
  <c r="B191" i="1"/>
  <c r="BE191" i="2" l="1"/>
  <c r="BD191" i="2"/>
  <c r="BC191" i="2"/>
  <c r="BB191" i="2"/>
  <c r="BA191" i="2"/>
  <c r="AZ191" i="2"/>
  <c r="B191" i="7"/>
  <c r="B191" i="10"/>
  <c r="B191" i="6"/>
  <c r="B155" i="9"/>
  <c r="B155" i="8"/>
  <c r="B191" i="3"/>
  <c r="B191" i="2"/>
  <c r="BE190" i="2" l="1"/>
  <c r="BD190" i="2"/>
  <c r="BC190" i="2"/>
  <c r="BB190" i="2"/>
  <c r="BA190" i="2"/>
  <c r="AZ190" i="2"/>
  <c r="B190" i="7"/>
  <c r="B190" i="10"/>
  <c r="B190" i="6"/>
  <c r="B154" i="9"/>
  <c r="B154" i="8"/>
  <c r="B190" i="3"/>
  <c r="B190" i="2"/>
  <c r="BE189" i="2" l="1"/>
  <c r="BD189" i="2"/>
  <c r="BC189" i="2"/>
  <c r="BB189" i="2"/>
  <c r="BA189" i="2"/>
  <c r="AZ189" i="2"/>
  <c r="B189" i="7"/>
  <c r="B189" i="10"/>
  <c r="B189" i="6"/>
  <c r="B153" i="9"/>
  <c r="B153" i="8"/>
  <c r="B189" i="3"/>
  <c r="B189" i="2"/>
  <c r="BE37" i="4" l="1"/>
  <c r="BC37" i="4"/>
  <c r="BA37" i="4"/>
  <c r="AY37" i="4"/>
  <c r="AW37" i="4"/>
  <c r="AU37" i="4"/>
  <c r="BE19" i="4"/>
  <c r="BC19" i="4"/>
  <c r="BA19" i="4"/>
  <c r="AY19" i="4"/>
  <c r="AW19" i="4"/>
  <c r="AU19" i="4"/>
  <c r="G16" i="4"/>
  <c r="Q16" i="4" s="1"/>
  <c r="F15" i="4"/>
  <c r="P15" i="4" s="1"/>
  <c r="AK13" i="4"/>
  <c r="AL12" i="4"/>
  <c r="AK12" i="4"/>
  <c r="BE2" i="4"/>
  <c r="BC2" i="4"/>
  <c r="BA2" i="4"/>
  <c r="AY2" i="4"/>
  <c r="AW2" i="4"/>
  <c r="AU2" i="4"/>
  <c r="D22" i="4" l="1"/>
  <c r="D17" i="4"/>
  <c r="AL13" i="4"/>
  <c r="AV19" i="4" s="1"/>
  <c r="L16" i="4"/>
  <c r="K15" i="4"/>
  <c r="G15" i="4"/>
  <c r="F16" i="4"/>
  <c r="BB19" i="4" l="1"/>
  <c r="BB2" i="4"/>
  <c r="AV2" i="4"/>
  <c r="BF2" i="4"/>
  <c r="BF19" i="4"/>
  <c r="BF37" i="4"/>
  <c r="AV37" i="4"/>
  <c r="BD19" i="4"/>
  <c r="AZ37" i="4"/>
  <c r="AZ2" i="4"/>
  <c r="BB37" i="4"/>
  <c r="AZ19" i="4"/>
  <c r="BD37" i="4"/>
  <c r="BD2" i="4"/>
  <c r="AX2" i="4"/>
  <c r="AX37" i="4"/>
  <c r="AX19" i="4"/>
  <c r="Q15" i="4"/>
  <c r="L15" i="4"/>
  <c r="K16" i="4"/>
  <c r="P16" i="4"/>
  <c r="B188" i="10" l="1"/>
  <c r="B187" i="10"/>
  <c r="B186" i="10"/>
  <c r="B185" i="10"/>
  <c r="B184" i="10"/>
  <c r="B183" i="10"/>
  <c r="B182" i="10"/>
  <c r="B181" i="10"/>
  <c r="B180" i="10"/>
  <c r="B179" i="10"/>
  <c r="B178" i="10"/>
  <c r="B177" i="10"/>
  <c r="B176" i="10"/>
  <c r="B175" i="10"/>
  <c r="B174" i="10"/>
  <c r="B173" i="10"/>
  <c r="B172" i="10"/>
  <c r="B171" i="10"/>
  <c r="B170" i="10"/>
  <c r="B169" i="10"/>
  <c r="B168" i="10"/>
  <c r="B167" i="10"/>
  <c r="B166" i="10"/>
  <c r="B165" i="10"/>
  <c r="B164" i="10"/>
  <c r="B163" i="10"/>
  <c r="B162" i="10"/>
  <c r="B161" i="10"/>
  <c r="B160" i="10"/>
  <c r="B159" i="10"/>
  <c r="B158" i="10"/>
  <c r="B157" i="10"/>
  <c r="B156" i="10"/>
  <c r="B155" i="10"/>
  <c r="B154" i="10"/>
  <c r="B153" i="10"/>
  <c r="B152" i="10"/>
  <c r="B151" i="10"/>
  <c r="B150" i="10"/>
  <c r="B149" i="10"/>
  <c r="B148" i="10"/>
  <c r="B147" i="10"/>
  <c r="B146" i="10"/>
  <c r="B145" i="10"/>
  <c r="B144" i="10"/>
  <c r="B143" i="10"/>
  <c r="B142" i="10"/>
  <c r="B141" i="10"/>
  <c r="B140" i="10"/>
  <c r="B139" i="10"/>
  <c r="B138" i="10"/>
  <c r="B137" i="10"/>
  <c r="B136" i="10"/>
  <c r="B135" i="10"/>
  <c r="B134" i="10"/>
  <c r="B133" i="10"/>
  <c r="B132" i="10"/>
  <c r="B131" i="10"/>
  <c r="B130" i="10"/>
  <c r="B129" i="10"/>
  <c r="B128" i="10"/>
  <c r="B127" i="10"/>
  <c r="B126" i="10"/>
  <c r="B125" i="10"/>
  <c r="B124" i="10"/>
  <c r="B123" i="10"/>
  <c r="B122" i="10"/>
  <c r="B121" i="10"/>
  <c r="B120" i="10"/>
  <c r="B119" i="10"/>
  <c r="B118" i="10"/>
  <c r="B117" i="10"/>
  <c r="B116" i="10"/>
  <c r="B115" i="10"/>
  <c r="B114" i="10"/>
  <c r="B113" i="10"/>
  <c r="B112" i="10"/>
  <c r="B111" i="10"/>
  <c r="B110" i="10"/>
  <c r="B109" i="10"/>
  <c r="B108" i="10"/>
  <c r="B107" i="10"/>
  <c r="B106" i="10"/>
  <c r="B105" i="10"/>
  <c r="B104" i="10"/>
  <c r="B103" i="10"/>
  <c r="B102" i="10"/>
  <c r="B101" i="10"/>
  <c r="B100" i="10"/>
  <c r="B99" i="10"/>
  <c r="B98" i="10"/>
  <c r="B97" i="10"/>
  <c r="B96" i="10"/>
  <c r="B95" i="10"/>
  <c r="B94" i="10"/>
  <c r="B93" i="10"/>
  <c r="B92" i="10"/>
  <c r="B91" i="10"/>
  <c r="B90" i="10"/>
  <c r="B89" i="10"/>
  <c r="B88" i="10"/>
  <c r="B87" i="10"/>
  <c r="B86" i="10"/>
  <c r="B85" i="10"/>
  <c r="B84" i="10"/>
  <c r="B83" i="10"/>
  <c r="B82" i="10"/>
  <c r="B81" i="10"/>
  <c r="B80" i="10"/>
  <c r="B79" i="10"/>
  <c r="B78" i="10"/>
  <c r="B77" i="10"/>
  <c r="B76" i="10"/>
  <c r="B75" i="10"/>
  <c r="B74" i="10"/>
  <c r="B73" i="10"/>
  <c r="B72" i="10"/>
  <c r="B71" i="10"/>
  <c r="B70" i="10"/>
  <c r="B69" i="10"/>
  <c r="B68" i="10"/>
  <c r="B67" i="10"/>
  <c r="B66" i="10"/>
  <c r="B65" i="10"/>
  <c r="B64" i="10"/>
  <c r="B63" i="10"/>
  <c r="B62" i="10"/>
  <c r="B61" i="10"/>
  <c r="B60" i="10"/>
  <c r="B59" i="10"/>
  <c r="B58" i="10"/>
  <c r="B57" i="10"/>
  <c r="B56" i="10"/>
  <c r="B55" i="10"/>
  <c r="B54" i="10"/>
  <c r="B53" i="10"/>
  <c r="B52" i="10"/>
  <c r="B51" i="10"/>
  <c r="B50" i="10"/>
  <c r="B49" i="10"/>
  <c r="B48" i="10"/>
  <c r="B47" i="10"/>
  <c r="B46" i="10"/>
  <c r="B45" i="10"/>
  <c r="B44" i="10"/>
  <c r="B43" i="10"/>
  <c r="B42" i="10"/>
  <c r="B41" i="10"/>
  <c r="B40" i="10"/>
  <c r="B39" i="10"/>
  <c r="B38" i="10"/>
  <c r="B37" i="10"/>
  <c r="B36" i="10"/>
  <c r="B35" i="10"/>
  <c r="B34" i="10"/>
  <c r="B33" i="10"/>
  <c r="B32" i="10"/>
  <c r="B31" i="10"/>
  <c r="B30" i="10"/>
  <c r="B29" i="10"/>
  <c r="B28" i="10"/>
  <c r="B27" i="10"/>
  <c r="B26" i="10"/>
  <c r="B25" i="10"/>
  <c r="B24" i="10"/>
  <c r="B23" i="10"/>
  <c r="B22" i="10"/>
  <c r="B21" i="10"/>
  <c r="B20" i="10"/>
  <c r="B19" i="10"/>
  <c r="B18" i="10"/>
  <c r="B17" i="10"/>
  <c r="B16" i="10"/>
  <c r="B15" i="10"/>
  <c r="B14" i="10"/>
  <c r="B13" i="10"/>
  <c r="B12" i="10"/>
  <c r="B11" i="10"/>
  <c r="B10" i="10"/>
  <c r="B9" i="10"/>
  <c r="B8" i="10"/>
  <c r="B7" i="10"/>
  <c r="B6" i="10"/>
  <c r="B5" i="10"/>
  <c r="B4" i="10"/>
  <c r="B152" i="9"/>
  <c r="B151" i="9"/>
  <c r="B150" i="9"/>
  <c r="B149" i="9"/>
  <c r="B148" i="9"/>
  <c r="B147" i="9"/>
  <c r="B146" i="9"/>
  <c r="B145" i="9"/>
  <c r="B144" i="9"/>
  <c r="B143" i="9"/>
  <c r="B142" i="9"/>
  <c r="B141" i="9"/>
  <c r="B140" i="9"/>
  <c r="B139" i="9"/>
  <c r="B138" i="9"/>
  <c r="B137" i="9"/>
  <c r="B136" i="9"/>
  <c r="B135" i="9"/>
  <c r="B134" i="9"/>
  <c r="B133" i="9"/>
  <c r="B132" i="9"/>
  <c r="B131" i="9"/>
  <c r="B130" i="9"/>
  <c r="B129" i="9"/>
  <c r="B128" i="9"/>
  <c r="B127" i="9"/>
  <c r="B126" i="9"/>
  <c r="B125" i="9"/>
  <c r="B124" i="9"/>
  <c r="B123" i="9"/>
  <c r="B122" i="9"/>
  <c r="B121" i="9"/>
  <c r="B120" i="9"/>
  <c r="B119" i="9"/>
  <c r="B118" i="9"/>
  <c r="B117" i="9"/>
  <c r="B116" i="9"/>
  <c r="B115" i="9"/>
  <c r="B114" i="9"/>
  <c r="B113" i="9"/>
  <c r="B112" i="9"/>
  <c r="B111" i="9"/>
  <c r="B110" i="9"/>
  <c r="B109" i="9"/>
  <c r="B108" i="9"/>
  <c r="B107" i="9"/>
  <c r="B106" i="9"/>
  <c r="B105" i="9"/>
  <c r="B104" i="9"/>
  <c r="B103" i="9"/>
  <c r="B102" i="9"/>
  <c r="B101" i="9"/>
  <c r="B100" i="9"/>
  <c r="B99" i="9"/>
  <c r="B98" i="9"/>
  <c r="B97" i="9"/>
  <c r="B96" i="9"/>
  <c r="B95" i="9"/>
  <c r="B94" i="9"/>
  <c r="B93" i="9"/>
  <c r="B92" i="9"/>
  <c r="B91" i="9"/>
  <c r="B90" i="9"/>
  <c r="B89" i="9"/>
  <c r="B88" i="9"/>
  <c r="B87" i="9"/>
  <c r="B86" i="9"/>
  <c r="B85" i="9"/>
  <c r="B84" i="9"/>
  <c r="B83" i="9"/>
  <c r="B82" i="9"/>
  <c r="B81" i="9"/>
  <c r="B80" i="9"/>
  <c r="B79" i="9"/>
  <c r="B78" i="9"/>
  <c r="B77" i="9"/>
  <c r="B76" i="9"/>
  <c r="B75" i="9"/>
  <c r="B74" i="9"/>
  <c r="B73" i="9"/>
  <c r="B72" i="9"/>
  <c r="B71" i="9"/>
  <c r="B70" i="9"/>
  <c r="B69" i="9"/>
  <c r="B68" i="9"/>
  <c r="B67" i="9"/>
  <c r="B66" i="9"/>
  <c r="B65" i="9"/>
  <c r="B64" i="9"/>
  <c r="B63" i="9"/>
  <c r="B62" i="9"/>
  <c r="B61" i="9"/>
  <c r="B60" i="9"/>
  <c r="B59" i="9"/>
  <c r="B58" i="9"/>
  <c r="B57" i="9"/>
  <c r="B56" i="9"/>
  <c r="B55" i="9"/>
  <c r="B54" i="9"/>
  <c r="B53" i="9"/>
  <c r="B52" i="9"/>
  <c r="B51" i="9"/>
  <c r="B50" i="9"/>
  <c r="B49" i="9"/>
  <c r="B48" i="9"/>
  <c r="B47" i="9"/>
  <c r="B46" i="9"/>
  <c r="B45" i="9"/>
  <c r="B44" i="9"/>
  <c r="B43" i="9"/>
  <c r="B42" i="9"/>
  <c r="B41" i="9"/>
  <c r="B40" i="9"/>
  <c r="B39" i="9"/>
  <c r="B38" i="9"/>
  <c r="B37" i="9"/>
  <c r="B36" i="9"/>
  <c r="B35" i="9"/>
  <c r="B34" i="9"/>
  <c r="B33" i="9"/>
  <c r="B32" i="9"/>
  <c r="B31" i="9"/>
  <c r="B30" i="9"/>
  <c r="B29" i="9"/>
  <c r="B28" i="9"/>
  <c r="B27" i="9"/>
  <c r="B26" i="9"/>
  <c r="B25" i="9"/>
  <c r="B24" i="9"/>
  <c r="B23" i="9"/>
  <c r="B22" i="9"/>
  <c r="B21" i="9"/>
  <c r="B20" i="9"/>
  <c r="B19" i="9"/>
  <c r="B18" i="9"/>
  <c r="B17" i="9"/>
  <c r="B16" i="9"/>
  <c r="B15" i="9"/>
  <c r="B14" i="9"/>
  <c r="B13" i="9"/>
  <c r="B12" i="9"/>
  <c r="B11" i="9"/>
  <c r="B10" i="9"/>
  <c r="B9" i="9"/>
  <c r="B8" i="9"/>
  <c r="B7" i="9"/>
  <c r="B6" i="9"/>
  <c r="B5" i="9"/>
  <c r="B4" i="9"/>
  <c r="B152" i="8"/>
  <c r="B151" i="8"/>
  <c r="B150" i="8"/>
  <c r="B149" i="8"/>
  <c r="B148" i="8"/>
  <c r="B147" i="8"/>
  <c r="B146" i="8"/>
  <c r="B145" i="8"/>
  <c r="B144" i="8"/>
  <c r="B143" i="8"/>
  <c r="B142" i="8"/>
  <c r="B141" i="8"/>
  <c r="B140" i="8"/>
  <c r="B139" i="8"/>
  <c r="B138" i="8"/>
  <c r="B137" i="8"/>
  <c r="B136" i="8"/>
  <c r="B135" i="8"/>
  <c r="B134" i="8"/>
  <c r="B133" i="8"/>
  <c r="B132" i="8"/>
  <c r="B131" i="8"/>
  <c r="B130" i="8"/>
  <c r="B129" i="8"/>
  <c r="B128" i="8"/>
  <c r="B127" i="8"/>
  <c r="B126" i="8"/>
  <c r="B125" i="8"/>
  <c r="B124" i="8"/>
  <c r="B123" i="8"/>
  <c r="B122" i="8"/>
  <c r="B121" i="8"/>
  <c r="B120" i="8"/>
  <c r="B119" i="8"/>
  <c r="B118" i="8"/>
  <c r="B117" i="8"/>
  <c r="B116" i="8"/>
  <c r="B115" i="8"/>
  <c r="B114" i="8"/>
  <c r="B113" i="8"/>
  <c r="B112" i="8"/>
  <c r="B111" i="8"/>
  <c r="B110" i="8"/>
  <c r="B109" i="8"/>
  <c r="B108" i="8"/>
  <c r="B107" i="8"/>
  <c r="B106" i="8"/>
  <c r="B105" i="8"/>
  <c r="B104" i="8"/>
  <c r="B103" i="8"/>
  <c r="B102" i="8"/>
  <c r="B101" i="8"/>
  <c r="B100" i="8"/>
  <c r="B99" i="8"/>
  <c r="B98" i="8"/>
  <c r="B97" i="8"/>
  <c r="B96" i="8"/>
  <c r="B95" i="8"/>
  <c r="B94" i="8"/>
  <c r="B93" i="8"/>
  <c r="B92" i="8"/>
  <c r="B91" i="8"/>
  <c r="B90" i="8"/>
  <c r="B89" i="8"/>
  <c r="B88" i="8"/>
  <c r="B87" i="8"/>
  <c r="B86" i="8"/>
  <c r="B85" i="8"/>
  <c r="B84" i="8"/>
  <c r="B83" i="8"/>
  <c r="B82" i="8"/>
  <c r="B81" i="8"/>
  <c r="B80" i="8"/>
  <c r="B79" i="8"/>
  <c r="B78" i="8"/>
  <c r="B77" i="8"/>
  <c r="B76" i="8"/>
  <c r="B75" i="8"/>
  <c r="B74" i="8"/>
  <c r="B73" i="8"/>
  <c r="B72" i="8"/>
  <c r="B71" i="8"/>
  <c r="B70" i="8"/>
  <c r="B69" i="8"/>
  <c r="B68" i="8"/>
  <c r="B67" i="8"/>
  <c r="B66" i="8"/>
  <c r="B65" i="8"/>
  <c r="B64" i="8"/>
  <c r="B63" i="8"/>
  <c r="B62" i="8"/>
  <c r="B61" i="8"/>
  <c r="B60" i="8"/>
  <c r="B59" i="8"/>
  <c r="B58" i="8"/>
  <c r="B57" i="8"/>
  <c r="B56" i="8"/>
  <c r="B55" i="8"/>
  <c r="B54" i="8"/>
  <c r="B53" i="8"/>
  <c r="B52" i="8"/>
  <c r="B51" i="8"/>
  <c r="B50" i="8"/>
  <c r="B49" i="8"/>
  <c r="B48" i="8"/>
  <c r="B47" i="8"/>
  <c r="B46" i="8"/>
  <c r="B45" i="8"/>
  <c r="B44" i="8"/>
  <c r="B43" i="8"/>
  <c r="B42" i="8"/>
  <c r="B41" i="8"/>
  <c r="B40" i="8"/>
  <c r="B39" i="8"/>
  <c r="B38" i="8"/>
  <c r="B37" i="8"/>
  <c r="B36" i="8"/>
  <c r="B35" i="8"/>
  <c r="B34" i="8"/>
  <c r="B33" i="8"/>
  <c r="B32" i="8"/>
  <c r="B31" i="8"/>
  <c r="B30" i="8"/>
  <c r="B29" i="8"/>
  <c r="B28" i="8"/>
  <c r="B27" i="8"/>
  <c r="B26" i="8"/>
  <c r="B25" i="8"/>
  <c r="B24" i="8"/>
  <c r="B23" i="8"/>
  <c r="B22" i="8"/>
  <c r="B21" i="8"/>
  <c r="B20" i="8"/>
  <c r="B19" i="8"/>
  <c r="B18" i="8"/>
  <c r="B17" i="8"/>
  <c r="B16" i="8"/>
  <c r="B15" i="8"/>
  <c r="B14" i="8"/>
  <c r="B13" i="8"/>
  <c r="B12" i="8"/>
  <c r="B11" i="8"/>
  <c r="B10" i="8"/>
  <c r="B9" i="8"/>
  <c r="B8" i="8"/>
  <c r="B7" i="8"/>
  <c r="B6" i="8"/>
  <c r="B5" i="8"/>
  <c r="B4" i="8"/>
  <c r="B188" i="7"/>
  <c r="B187" i="7"/>
  <c r="B186" i="7"/>
  <c r="B185" i="7"/>
  <c r="B184" i="7"/>
  <c r="B183" i="7"/>
  <c r="B182" i="7"/>
  <c r="B181" i="7"/>
  <c r="B180" i="7"/>
  <c r="B179" i="7"/>
  <c r="B178" i="7"/>
  <c r="B177" i="7"/>
  <c r="B176" i="7"/>
  <c r="B175" i="7"/>
  <c r="B174" i="7"/>
  <c r="B173" i="7"/>
  <c r="B172" i="7"/>
  <c r="B171" i="7"/>
  <c r="B170" i="7"/>
  <c r="B169" i="7"/>
  <c r="B168" i="7"/>
  <c r="B167" i="7"/>
  <c r="B166" i="7"/>
  <c r="B165" i="7"/>
  <c r="B164" i="7"/>
  <c r="B163" i="7"/>
  <c r="B162" i="7"/>
  <c r="B161" i="7"/>
  <c r="B160" i="7"/>
  <c r="B159" i="7"/>
  <c r="B158" i="7"/>
  <c r="B157" i="7"/>
  <c r="B156" i="7"/>
  <c r="B155" i="7"/>
  <c r="B154" i="7"/>
  <c r="B153" i="7"/>
  <c r="B152" i="7"/>
  <c r="B151" i="7"/>
  <c r="B150" i="7"/>
  <c r="B149" i="7"/>
  <c r="B148" i="7"/>
  <c r="B147" i="7"/>
  <c r="B146" i="7"/>
  <c r="B145" i="7"/>
  <c r="B144" i="7"/>
  <c r="B143" i="7"/>
  <c r="B142" i="7"/>
  <c r="B141" i="7"/>
  <c r="B140" i="7"/>
  <c r="B139" i="7"/>
  <c r="B138" i="7"/>
  <c r="B137" i="7"/>
  <c r="B136" i="7"/>
  <c r="B135" i="7"/>
  <c r="B134" i="7"/>
  <c r="B133" i="7"/>
  <c r="B132" i="7"/>
  <c r="B131" i="7"/>
  <c r="B130" i="7"/>
  <c r="B129" i="7"/>
  <c r="B128" i="7"/>
  <c r="B127" i="7"/>
  <c r="B126" i="7"/>
  <c r="B125" i="7"/>
  <c r="B124" i="7"/>
  <c r="B123" i="7"/>
  <c r="B122" i="7"/>
  <c r="B121" i="7"/>
  <c r="B120" i="7"/>
  <c r="B119" i="7"/>
  <c r="B118" i="7"/>
  <c r="B117" i="7"/>
  <c r="B116" i="7"/>
  <c r="B115" i="7"/>
  <c r="B114" i="7"/>
  <c r="B113" i="7"/>
  <c r="B112" i="7"/>
  <c r="B111" i="7"/>
  <c r="B110" i="7"/>
  <c r="B109" i="7"/>
  <c r="B108" i="7"/>
  <c r="B107" i="7"/>
  <c r="B106" i="7"/>
  <c r="B105" i="7"/>
  <c r="B104" i="7"/>
  <c r="B103" i="7"/>
  <c r="B102" i="7"/>
  <c r="B101" i="7"/>
  <c r="B100" i="7"/>
  <c r="B99" i="7"/>
  <c r="B98" i="7"/>
  <c r="B97" i="7"/>
  <c r="B96" i="7"/>
  <c r="B95" i="7"/>
  <c r="B94" i="7"/>
  <c r="B93" i="7"/>
  <c r="B92" i="7"/>
  <c r="B91" i="7"/>
  <c r="B90" i="7"/>
  <c r="B89" i="7"/>
  <c r="B88" i="7"/>
  <c r="B87" i="7"/>
  <c r="B86" i="7"/>
  <c r="B85" i="7"/>
  <c r="B84" i="7"/>
  <c r="B83" i="7"/>
  <c r="B82" i="7"/>
  <c r="B81" i="7"/>
  <c r="B80" i="7"/>
  <c r="B79" i="7"/>
  <c r="B78" i="7"/>
  <c r="B77" i="7"/>
  <c r="B76" i="7"/>
  <c r="B75" i="7"/>
  <c r="B74" i="7"/>
  <c r="B73" i="7"/>
  <c r="B72" i="7"/>
  <c r="B71" i="7"/>
  <c r="B70" i="7"/>
  <c r="B69" i="7"/>
  <c r="B68" i="7"/>
  <c r="B67" i="7"/>
  <c r="B66" i="7"/>
  <c r="B65" i="7"/>
  <c r="B64" i="7"/>
  <c r="B63" i="7"/>
  <c r="B62" i="7"/>
  <c r="B61" i="7"/>
  <c r="B60" i="7"/>
  <c r="B59" i="7"/>
  <c r="B58" i="7"/>
  <c r="B57" i="7"/>
  <c r="B56" i="7"/>
  <c r="B55" i="7"/>
  <c r="B54" i="7"/>
  <c r="B53" i="7"/>
  <c r="B52" i="7"/>
  <c r="B51" i="7"/>
  <c r="B50" i="7"/>
  <c r="B49" i="7"/>
  <c r="B48" i="7"/>
  <c r="B47" i="7"/>
  <c r="B46" i="7"/>
  <c r="B45" i="7"/>
  <c r="B44" i="7"/>
  <c r="B43" i="7"/>
  <c r="B42" i="7"/>
  <c r="B41" i="7"/>
  <c r="B40" i="7"/>
  <c r="B39" i="7"/>
  <c r="B38" i="7"/>
  <c r="B37" i="7"/>
  <c r="B36" i="7"/>
  <c r="B35" i="7"/>
  <c r="B34" i="7"/>
  <c r="B33" i="7"/>
  <c r="B32" i="7"/>
  <c r="B31" i="7"/>
  <c r="B30" i="7"/>
  <c r="B29" i="7"/>
  <c r="B28" i="7"/>
  <c r="B27" i="7"/>
  <c r="B26" i="7"/>
  <c r="B25" i="7"/>
  <c r="B24" i="7"/>
  <c r="B23" i="7"/>
  <c r="B22" i="7"/>
  <c r="B21" i="7"/>
  <c r="B20" i="7"/>
  <c r="B19" i="7"/>
  <c r="B18" i="7"/>
  <c r="B17" i="7"/>
  <c r="B16" i="7"/>
  <c r="B15" i="7"/>
  <c r="B14" i="7"/>
  <c r="B13" i="7"/>
  <c r="B12" i="7"/>
  <c r="B11" i="7"/>
  <c r="B10" i="7"/>
  <c r="B9" i="7"/>
  <c r="B8" i="7"/>
  <c r="B7" i="7"/>
  <c r="B6" i="7"/>
  <c r="B5" i="7"/>
  <c r="B4" i="7"/>
  <c r="B4" i="6"/>
  <c r="B5" i="6"/>
  <c r="B6" i="6"/>
  <c r="B7" i="6"/>
  <c r="B8" i="6"/>
  <c r="B9" i="6"/>
  <c r="B10" i="6"/>
  <c r="B11" i="6"/>
  <c r="B12" i="6"/>
  <c r="B13" i="6"/>
  <c r="B14" i="6"/>
  <c r="B15" i="6"/>
  <c r="B16" i="6"/>
  <c r="B17" i="6"/>
  <c r="B18" i="6"/>
  <c r="B19" i="6"/>
  <c r="B20" i="6"/>
  <c r="B21" i="6"/>
  <c r="B22" i="6"/>
  <c r="B23" i="6"/>
  <c r="B24" i="6"/>
  <c r="B25" i="6"/>
  <c r="B26" i="6"/>
  <c r="B27" i="6"/>
  <c r="B28" i="6"/>
  <c r="B29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B43" i="6"/>
  <c r="B44" i="6"/>
  <c r="B45" i="6"/>
  <c r="B46" i="6"/>
  <c r="B47" i="6"/>
  <c r="B48" i="6"/>
  <c r="B49" i="6"/>
  <c r="B50" i="6"/>
  <c r="B51" i="6"/>
  <c r="B52" i="6"/>
  <c r="B53" i="6"/>
  <c r="B54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74" i="6"/>
  <c r="B75" i="6"/>
  <c r="B76" i="6"/>
  <c r="B77" i="6"/>
  <c r="B78" i="6"/>
  <c r="B79" i="6"/>
  <c r="B80" i="6"/>
  <c r="B81" i="6"/>
  <c r="B82" i="6"/>
  <c r="B83" i="6"/>
  <c r="B84" i="6"/>
  <c r="B85" i="6"/>
  <c r="B86" i="6"/>
  <c r="B87" i="6"/>
  <c r="B88" i="6"/>
  <c r="B89" i="6"/>
  <c r="B90" i="6"/>
  <c r="B91" i="6"/>
  <c r="B92" i="6"/>
  <c r="B93" i="6"/>
  <c r="B94" i="6"/>
  <c r="B95" i="6"/>
  <c r="B96" i="6"/>
  <c r="B97" i="6"/>
  <c r="B98" i="6"/>
  <c r="B99" i="6"/>
  <c r="B100" i="6"/>
  <c r="B101" i="6"/>
  <c r="B102" i="6"/>
  <c r="B103" i="6"/>
  <c r="B104" i="6"/>
  <c r="B105" i="6"/>
  <c r="B106" i="6"/>
  <c r="B107" i="6"/>
  <c r="B108" i="6"/>
  <c r="B109" i="6"/>
  <c r="B110" i="6"/>
  <c r="B111" i="6"/>
  <c r="B112" i="6"/>
  <c r="B113" i="6"/>
  <c r="B114" i="6"/>
  <c r="B115" i="6"/>
  <c r="B116" i="6"/>
  <c r="B117" i="6"/>
  <c r="B118" i="6"/>
  <c r="B119" i="6"/>
  <c r="B120" i="6"/>
  <c r="B121" i="6"/>
  <c r="B122" i="6"/>
  <c r="B123" i="6"/>
  <c r="B124" i="6"/>
  <c r="B125" i="6"/>
  <c r="B126" i="6"/>
  <c r="B127" i="6"/>
  <c r="B128" i="6"/>
  <c r="B129" i="6"/>
  <c r="B130" i="6"/>
  <c r="B131" i="6"/>
  <c r="B132" i="6"/>
  <c r="B133" i="6"/>
  <c r="B134" i="6"/>
  <c r="B135" i="6"/>
  <c r="B136" i="6"/>
  <c r="B137" i="6"/>
  <c r="B138" i="6"/>
  <c r="B139" i="6"/>
  <c r="B140" i="6"/>
  <c r="B141" i="6"/>
  <c r="B142" i="6"/>
  <c r="B143" i="6"/>
  <c r="B144" i="6"/>
  <c r="B145" i="6"/>
  <c r="B146" i="6"/>
  <c r="B147" i="6"/>
  <c r="B148" i="6"/>
  <c r="B149" i="6"/>
  <c r="B150" i="6"/>
  <c r="B151" i="6"/>
  <c r="B152" i="6"/>
  <c r="B153" i="6"/>
  <c r="B154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67" i="6"/>
  <c r="B168" i="6"/>
  <c r="B169" i="6"/>
  <c r="B170" i="6"/>
  <c r="B171" i="6"/>
  <c r="B172" i="6"/>
  <c r="B173" i="6"/>
  <c r="B174" i="6"/>
  <c r="B175" i="6"/>
  <c r="B176" i="6"/>
  <c r="B177" i="6"/>
  <c r="B178" i="6"/>
  <c r="B179" i="6"/>
  <c r="B180" i="6"/>
  <c r="B181" i="6"/>
  <c r="B182" i="6"/>
  <c r="B183" i="6"/>
  <c r="B184" i="6"/>
  <c r="B185" i="6"/>
  <c r="B186" i="6"/>
  <c r="B187" i="6"/>
  <c r="B188" i="6"/>
  <c r="B188" i="3"/>
  <c r="B187" i="3"/>
  <c r="B186" i="3"/>
  <c r="B185" i="3"/>
  <c r="B184" i="3"/>
  <c r="B183" i="3"/>
  <c r="B182" i="3"/>
  <c r="B181" i="3"/>
  <c r="B180" i="3"/>
  <c r="B179" i="3"/>
  <c r="B178" i="3"/>
  <c r="B177" i="3"/>
  <c r="B176" i="3"/>
  <c r="B175" i="3"/>
  <c r="B174" i="3"/>
  <c r="B173" i="3"/>
  <c r="B172" i="3"/>
  <c r="B171" i="3"/>
  <c r="B170" i="3"/>
  <c r="B169" i="3"/>
  <c r="B168" i="3"/>
  <c r="B167" i="3"/>
  <c r="B166" i="3"/>
  <c r="B165" i="3"/>
  <c r="B164" i="3"/>
  <c r="B163" i="3"/>
  <c r="B162" i="3"/>
  <c r="B161" i="3"/>
  <c r="B160" i="3"/>
  <c r="B159" i="3"/>
  <c r="B158" i="3"/>
  <c r="B157" i="3"/>
  <c r="B156" i="3"/>
  <c r="B155" i="3"/>
  <c r="B154" i="3"/>
  <c r="B153" i="3"/>
  <c r="B152" i="3"/>
  <c r="B151" i="3"/>
  <c r="B150" i="3"/>
  <c r="B149" i="3"/>
  <c r="B148" i="3"/>
  <c r="B147" i="3"/>
  <c r="B146" i="3"/>
  <c r="B145" i="3"/>
  <c r="B144" i="3"/>
  <c r="B143" i="3"/>
  <c r="B142" i="3"/>
  <c r="B141" i="3"/>
  <c r="B140" i="3"/>
  <c r="B139" i="3"/>
  <c r="B138" i="3"/>
  <c r="B137" i="3"/>
  <c r="B136" i="3"/>
  <c r="B135" i="3"/>
  <c r="B134" i="3"/>
  <c r="B133" i="3"/>
  <c r="B132" i="3"/>
  <c r="B131" i="3"/>
  <c r="B130" i="3"/>
  <c r="B129" i="3"/>
  <c r="B128" i="3"/>
  <c r="B127" i="3"/>
  <c r="B126" i="3"/>
  <c r="B125" i="3"/>
  <c r="B124" i="3"/>
  <c r="B123" i="3"/>
  <c r="B122" i="3"/>
  <c r="B121" i="3"/>
  <c r="B120" i="3"/>
  <c r="B119" i="3"/>
  <c r="B118" i="3"/>
  <c r="B117" i="3"/>
  <c r="B116" i="3"/>
  <c r="B115" i="3"/>
  <c r="B114" i="3"/>
  <c r="B113" i="3"/>
  <c r="B112" i="3"/>
  <c r="B111" i="3"/>
  <c r="B110" i="3"/>
  <c r="B109" i="3"/>
  <c r="B108" i="3"/>
  <c r="B107" i="3"/>
  <c r="B106" i="3"/>
  <c r="B105" i="3"/>
  <c r="B104" i="3"/>
  <c r="B103" i="3"/>
  <c r="B102" i="3"/>
  <c r="B101" i="3"/>
  <c r="B100" i="3"/>
  <c r="B99" i="3"/>
  <c r="B98" i="3"/>
  <c r="B97" i="3"/>
  <c r="B96" i="3"/>
  <c r="B95" i="3"/>
  <c r="B94" i="3"/>
  <c r="B93" i="3"/>
  <c r="B92" i="3"/>
  <c r="B91" i="3"/>
  <c r="B90" i="3"/>
  <c r="B89" i="3"/>
  <c r="B88" i="3"/>
  <c r="B87" i="3"/>
  <c r="B86" i="3"/>
  <c r="B85" i="3"/>
  <c r="B84" i="3"/>
  <c r="B83" i="3"/>
  <c r="B82" i="3"/>
  <c r="B81" i="3"/>
  <c r="B80" i="3"/>
  <c r="B79" i="3"/>
  <c r="B78" i="3"/>
  <c r="B77" i="3"/>
  <c r="B76" i="3"/>
  <c r="B75" i="3"/>
  <c r="B74" i="3"/>
  <c r="B73" i="3"/>
  <c r="B72" i="3"/>
  <c r="B71" i="3"/>
  <c r="B70" i="3"/>
  <c r="B69" i="3"/>
  <c r="B68" i="3"/>
  <c r="B67" i="3"/>
  <c r="B66" i="3"/>
  <c r="B65" i="3"/>
  <c r="B64" i="3"/>
  <c r="B63" i="3"/>
  <c r="B62" i="3"/>
  <c r="B61" i="3"/>
  <c r="B60" i="3"/>
  <c r="B59" i="3"/>
  <c r="B58" i="3"/>
  <c r="B57" i="3"/>
  <c r="B56" i="3"/>
  <c r="B55" i="3"/>
  <c r="B54" i="3"/>
  <c r="B53" i="3"/>
  <c r="B52" i="3"/>
  <c r="B51" i="3"/>
  <c r="B50" i="3"/>
  <c r="B49" i="3"/>
  <c r="B48" i="3"/>
  <c r="B47" i="3"/>
  <c r="B46" i="3"/>
  <c r="B45" i="3"/>
  <c r="B44" i="3"/>
  <c r="B43" i="3"/>
  <c r="B42" i="3"/>
  <c r="B41" i="3"/>
  <c r="B40" i="3"/>
  <c r="B39" i="3"/>
  <c r="B38" i="3"/>
  <c r="B37" i="3"/>
  <c r="B36" i="3"/>
  <c r="B35" i="3"/>
  <c r="B34" i="3"/>
  <c r="B33" i="3"/>
  <c r="B32" i="3"/>
  <c r="B31" i="3"/>
  <c r="B30" i="3"/>
  <c r="B29" i="3"/>
  <c r="B28" i="3"/>
  <c r="B27" i="3"/>
  <c r="B26" i="3"/>
  <c r="B25" i="3"/>
  <c r="B24" i="3"/>
  <c r="B23" i="3"/>
  <c r="B22" i="3"/>
  <c r="B21" i="3"/>
  <c r="B20" i="3"/>
  <c r="B19" i="3"/>
  <c r="B18" i="3"/>
  <c r="B17" i="3"/>
  <c r="B16" i="3"/>
  <c r="B15" i="3"/>
  <c r="B14" i="3"/>
  <c r="B13" i="3"/>
  <c r="B12" i="3"/>
  <c r="B11" i="3"/>
  <c r="B10" i="3"/>
  <c r="B9" i="3"/>
  <c r="B8" i="3"/>
  <c r="B7" i="3"/>
  <c r="B6" i="3"/>
  <c r="B5" i="3"/>
  <c r="B4" i="3"/>
  <c r="BE188" i="2"/>
  <c r="BD188" i="2"/>
  <c r="BC188" i="2"/>
  <c r="BB188" i="2"/>
  <c r="BA188" i="2"/>
  <c r="AZ188" i="2"/>
  <c r="B188" i="2"/>
  <c r="BE187" i="2"/>
  <c r="BD187" i="2"/>
  <c r="BC187" i="2"/>
  <c r="BB187" i="2"/>
  <c r="BA187" i="2"/>
  <c r="AZ187" i="2"/>
  <c r="B187" i="2"/>
  <c r="BE186" i="2"/>
  <c r="BD186" i="2"/>
  <c r="BC186" i="2"/>
  <c r="BB186" i="2"/>
  <c r="BA186" i="2"/>
  <c r="AZ186" i="2"/>
  <c r="B186" i="2"/>
  <c r="BE185" i="2"/>
  <c r="BD185" i="2"/>
  <c r="BC185" i="2"/>
  <c r="BB185" i="2"/>
  <c r="BA185" i="2"/>
  <c r="AZ185" i="2"/>
  <c r="B185" i="2"/>
  <c r="BE184" i="2"/>
  <c r="BD184" i="2"/>
  <c r="BC184" i="2"/>
  <c r="BB184" i="2"/>
  <c r="BA184" i="2"/>
  <c r="AZ184" i="2"/>
  <c r="AW184" i="2"/>
  <c r="AW185" i="2" s="1"/>
  <c r="AV184" i="2"/>
  <c r="AV185" i="2" s="1"/>
  <c r="AV186" i="2" s="1"/>
  <c r="AV187" i="2" s="1"/>
  <c r="AV188" i="2" s="1"/>
  <c r="AV189" i="2" s="1"/>
  <c r="AV190" i="2" s="1"/>
  <c r="AV191" i="2" s="1"/>
  <c r="AV192" i="2" s="1"/>
  <c r="AV193" i="2" s="1"/>
  <c r="AV194" i="2" s="1"/>
  <c r="AV195" i="2" s="1"/>
  <c r="AU184" i="2"/>
  <c r="AU185" i="2" s="1"/>
  <c r="AU186" i="2" s="1"/>
  <c r="AU187" i="2" s="1"/>
  <c r="AU188" i="2" s="1"/>
  <c r="AU189" i="2" s="1"/>
  <c r="AU190" i="2" s="1"/>
  <c r="AU191" i="2" s="1"/>
  <c r="AU192" i="2" s="1"/>
  <c r="AU193" i="2" s="1"/>
  <c r="AU194" i="2" s="1"/>
  <c r="AU195" i="2" s="1"/>
  <c r="AT184" i="2"/>
  <c r="AT185" i="2" s="1"/>
  <c r="AT186" i="2" s="1"/>
  <c r="AT187" i="2" s="1"/>
  <c r="AT188" i="2" s="1"/>
  <c r="AT189" i="2" s="1"/>
  <c r="AT190" i="2" s="1"/>
  <c r="AT191" i="2" s="1"/>
  <c r="AT192" i="2" s="1"/>
  <c r="AT193" i="2" s="1"/>
  <c r="AT194" i="2" s="1"/>
  <c r="AT195" i="2" s="1"/>
  <c r="AS184" i="2"/>
  <c r="AS185" i="2" s="1"/>
  <c r="AS186" i="2" s="1"/>
  <c r="AS187" i="2" s="1"/>
  <c r="AS188" i="2" s="1"/>
  <c r="AS189" i="2" s="1"/>
  <c r="AS190" i="2" s="1"/>
  <c r="AS191" i="2" s="1"/>
  <c r="AS192" i="2" s="1"/>
  <c r="AS193" i="2" s="1"/>
  <c r="AS194" i="2" s="1"/>
  <c r="AS195" i="2" s="1"/>
  <c r="AR184" i="2"/>
  <c r="AR185" i="2" s="1"/>
  <c r="AR186" i="2" s="1"/>
  <c r="AR187" i="2" s="1"/>
  <c r="AR188" i="2" s="1"/>
  <c r="AR189" i="2" s="1"/>
  <c r="AR190" i="2" s="1"/>
  <c r="AR191" i="2" s="1"/>
  <c r="AR192" i="2" s="1"/>
  <c r="AR193" i="2" s="1"/>
  <c r="AR194" i="2" s="1"/>
  <c r="AR195" i="2" s="1"/>
  <c r="B184" i="2"/>
  <c r="BE183" i="2"/>
  <c r="BD183" i="2"/>
  <c r="BC183" i="2"/>
  <c r="BB183" i="2"/>
  <c r="BA183" i="2"/>
  <c r="AZ183" i="2"/>
  <c r="B183" i="2"/>
  <c r="BE182" i="2"/>
  <c r="BD182" i="2"/>
  <c r="BC182" i="2"/>
  <c r="BB182" i="2"/>
  <c r="BA182" i="2"/>
  <c r="AZ182" i="2"/>
  <c r="B182" i="2"/>
  <c r="BE181" i="2"/>
  <c r="BD181" i="2"/>
  <c r="BC181" i="2"/>
  <c r="BB181" i="2"/>
  <c r="BA181" i="2"/>
  <c r="AZ181" i="2"/>
  <c r="B181" i="2"/>
  <c r="BE180" i="2"/>
  <c r="BD180" i="2"/>
  <c r="BC180" i="2"/>
  <c r="BB180" i="2"/>
  <c r="BA180" i="2"/>
  <c r="AZ180" i="2"/>
  <c r="B180" i="2"/>
  <c r="BE179" i="2"/>
  <c r="BD179" i="2"/>
  <c r="BC179" i="2"/>
  <c r="BB179" i="2"/>
  <c r="BA179" i="2"/>
  <c r="AZ179" i="2"/>
  <c r="B179" i="2"/>
  <c r="BE178" i="2"/>
  <c r="BD178" i="2"/>
  <c r="BC178" i="2"/>
  <c r="BB178" i="2"/>
  <c r="BA178" i="2"/>
  <c r="AZ178" i="2"/>
  <c r="B178" i="2"/>
  <c r="BE177" i="2"/>
  <c r="BD177" i="2"/>
  <c r="BC177" i="2"/>
  <c r="BB177" i="2"/>
  <c r="BA177" i="2"/>
  <c r="AZ177" i="2"/>
  <c r="B177" i="2"/>
  <c r="BE176" i="2"/>
  <c r="BD176" i="2"/>
  <c r="BC176" i="2"/>
  <c r="BB176" i="2"/>
  <c r="BA176" i="2"/>
  <c r="AZ176" i="2"/>
  <c r="B176" i="2"/>
  <c r="BE175" i="2"/>
  <c r="BD175" i="2"/>
  <c r="BC175" i="2"/>
  <c r="BB175" i="2"/>
  <c r="BA175" i="2"/>
  <c r="AZ175" i="2"/>
  <c r="B175" i="2"/>
  <c r="BE174" i="2"/>
  <c r="BD174" i="2"/>
  <c r="BC174" i="2"/>
  <c r="BB174" i="2"/>
  <c r="BA174" i="2"/>
  <c r="AZ174" i="2"/>
  <c r="B174" i="2"/>
  <c r="BE173" i="2"/>
  <c r="BD173" i="2"/>
  <c r="BC173" i="2"/>
  <c r="BB173" i="2"/>
  <c r="BA173" i="2"/>
  <c r="AZ173" i="2"/>
  <c r="B173" i="2"/>
  <c r="BE172" i="2"/>
  <c r="BD172" i="2"/>
  <c r="BC172" i="2"/>
  <c r="BB172" i="2"/>
  <c r="BA172" i="2"/>
  <c r="AZ172" i="2"/>
  <c r="AW172" i="2"/>
  <c r="AV172" i="2"/>
  <c r="AV173" i="2" s="1"/>
  <c r="AV174" i="2" s="1"/>
  <c r="AV175" i="2" s="1"/>
  <c r="AV176" i="2" s="1"/>
  <c r="AV177" i="2" s="1"/>
  <c r="AV178" i="2" s="1"/>
  <c r="AV179" i="2" s="1"/>
  <c r="AV180" i="2" s="1"/>
  <c r="AV181" i="2" s="1"/>
  <c r="AV182" i="2" s="1"/>
  <c r="AV183" i="2" s="1"/>
  <c r="AU172" i="2"/>
  <c r="AU173" i="2" s="1"/>
  <c r="AU174" i="2" s="1"/>
  <c r="AU175" i="2" s="1"/>
  <c r="AU176" i="2" s="1"/>
  <c r="AU177" i="2" s="1"/>
  <c r="AU178" i="2" s="1"/>
  <c r="AU179" i="2" s="1"/>
  <c r="AU180" i="2" s="1"/>
  <c r="AU181" i="2" s="1"/>
  <c r="AU182" i="2" s="1"/>
  <c r="AU183" i="2" s="1"/>
  <c r="AT172" i="2"/>
  <c r="AT173" i="2" s="1"/>
  <c r="AT174" i="2" s="1"/>
  <c r="AT175" i="2" s="1"/>
  <c r="AT176" i="2" s="1"/>
  <c r="AT177" i="2" s="1"/>
  <c r="AT178" i="2" s="1"/>
  <c r="AT179" i="2" s="1"/>
  <c r="AT180" i="2" s="1"/>
  <c r="AT181" i="2" s="1"/>
  <c r="AT182" i="2" s="1"/>
  <c r="AT183" i="2" s="1"/>
  <c r="AS172" i="2"/>
  <c r="AS173" i="2" s="1"/>
  <c r="AS174" i="2" s="1"/>
  <c r="AS175" i="2" s="1"/>
  <c r="AS176" i="2" s="1"/>
  <c r="AS177" i="2" s="1"/>
  <c r="AS178" i="2" s="1"/>
  <c r="AS179" i="2" s="1"/>
  <c r="AS180" i="2" s="1"/>
  <c r="AS181" i="2" s="1"/>
  <c r="AS182" i="2" s="1"/>
  <c r="AS183" i="2" s="1"/>
  <c r="AR172" i="2"/>
  <c r="AR173" i="2" s="1"/>
  <c r="AR174" i="2" s="1"/>
  <c r="AR175" i="2" s="1"/>
  <c r="AR176" i="2" s="1"/>
  <c r="AR177" i="2" s="1"/>
  <c r="AR178" i="2" s="1"/>
  <c r="AR179" i="2" s="1"/>
  <c r="AR180" i="2" s="1"/>
  <c r="AR181" i="2" s="1"/>
  <c r="AR182" i="2" s="1"/>
  <c r="AR183" i="2" s="1"/>
  <c r="B172" i="2"/>
  <c r="BE171" i="2"/>
  <c r="BD171" i="2"/>
  <c r="BC171" i="2"/>
  <c r="BB171" i="2"/>
  <c r="BA171" i="2"/>
  <c r="AZ171" i="2"/>
  <c r="B171" i="2"/>
  <c r="BE170" i="2"/>
  <c r="BD170" i="2"/>
  <c r="BC170" i="2"/>
  <c r="BB170" i="2"/>
  <c r="BA170" i="2"/>
  <c r="AZ170" i="2"/>
  <c r="B170" i="2"/>
  <c r="BE169" i="2"/>
  <c r="BD169" i="2"/>
  <c r="BC169" i="2"/>
  <c r="BB169" i="2"/>
  <c r="BA169" i="2"/>
  <c r="AZ169" i="2"/>
  <c r="B169" i="2"/>
  <c r="BE168" i="2"/>
  <c r="BD168" i="2"/>
  <c r="BC168" i="2"/>
  <c r="BB168" i="2"/>
  <c r="BA168" i="2"/>
  <c r="AZ168" i="2"/>
  <c r="B168" i="2"/>
  <c r="BE167" i="2"/>
  <c r="BD167" i="2"/>
  <c r="BC167" i="2"/>
  <c r="BB167" i="2"/>
  <c r="BA167" i="2"/>
  <c r="AZ167" i="2"/>
  <c r="B167" i="2"/>
  <c r="BE166" i="2"/>
  <c r="BD166" i="2"/>
  <c r="BC166" i="2"/>
  <c r="BB166" i="2"/>
  <c r="BA166" i="2"/>
  <c r="AZ166" i="2"/>
  <c r="B166" i="2"/>
  <c r="BE165" i="2"/>
  <c r="BD165" i="2"/>
  <c r="BC165" i="2"/>
  <c r="BB165" i="2"/>
  <c r="BA165" i="2"/>
  <c r="AZ165" i="2"/>
  <c r="B165" i="2"/>
  <c r="BE164" i="2"/>
  <c r="BD164" i="2"/>
  <c r="BC164" i="2"/>
  <c r="BB164" i="2"/>
  <c r="BA164" i="2"/>
  <c r="AZ164" i="2"/>
  <c r="B164" i="2"/>
  <c r="BE163" i="2"/>
  <c r="BD163" i="2"/>
  <c r="BC163" i="2"/>
  <c r="BB163" i="2"/>
  <c r="BA163" i="2"/>
  <c r="AZ163" i="2"/>
  <c r="B163" i="2"/>
  <c r="BE162" i="2"/>
  <c r="BD162" i="2"/>
  <c r="BC162" i="2"/>
  <c r="BB162" i="2"/>
  <c r="BA162" i="2"/>
  <c r="AZ162" i="2"/>
  <c r="B162" i="2"/>
  <c r="BE161" i="2"/>
  <c r="BD161" i="2"/>
  <c r="BC161" i="2"/>
  <c r="BB161" i="2"/>
  <c r="BA161" i="2"/>
  <c r="AZ161" i="2"/>
  <c r="B161" i="2"/>
  <c r="BE160" i="2"/>
  <c r="BD160" i="2"/>
  <c r="BC160" i="2"/>
  <c r="BB160" i="2"/>
  <c r="BA160" i="2"/>
  <c r="AZ160" i="2"/>
  <c r="AW160" i="2"/>
  <c r="AV160" i="2"/>
  <c r="AV161" i="2" s="1"/>
  <c r="AV162" i="2" s="1"/>
  <c r="AV163" i="2" s="1"/>
  <c r="AV164" i="2" s="1"/>
  <c r="AV165" i="2" s="1"/>
  <c r="AV166" i="2" s="1"/>
  <c r="AV167" i="2" s="1"/>
  <c r="AV168" i="2" s="1"/>
  <c r="AV169" i="2" s="1"/>
  <c r="AV170" i="2" s="1"/>
  <c r="AV171" i="2" s="1"/>
  <c r="AU160" i="2"/>
  <c r="AU161" i="2" s="1"/>
  <c r="AU162" i="2" s="1"/>
  <c r="AU163" i="2" s="1"/>
  <c r="AU164" i="2" s="1"/>
  <c r="AU165" i="2" s="1"/>
  <c r="AU166" i="2" s="1"/>
  <c r="AU167" i="2" s="1"/>
  <c r="AU168" i="2" s="1"/>
  <c r="AU169" i="2" s="1"/>
  <c r="AU170" i="2" s="1"/>
  <c r="AU171" i="2" s="1"/>
  <c r="AT160" i="2"/>
  <c r="AT161" i="2" s="1"/>
  <c r="AT162" i="2" s="1"/>
  <c r="AT163" i="2" s="1"/>
  <c r="AT164" i="2" s="1"/>
  <c r="AT165" i="2" s="1"/>
  <c r="AT166" i="2" s="1"/>
  <c r="AT167" i="2" s="1"/>
  <c r="AT168" i="2" s="1"/>
  <c r="AT169" i="2" s="1"/>
  <c r="AT170" i="2" s="1"/>
  <c r="AT171" i="2" s="1"/>
  <c r="AS160" i="2"/>
  <c r="AS161" i="2" s="1"/>
  <c r="AS162" i="2" s="1"/>
  <c r="AS163" i="2" s="1"/>
  <c r="AS164" i="2" s="1"/>
  <c r="AS165" i="2" s="1"/>
  <c r="AS166" i="2" s="1"/>
  <c r="AS167" i="2" s="1"/>
  <c r="AS168" i="2" s="1"/>
  <c r="AS169" i="2" s="1"/>
  <c r="AS170" i="2" s="1"/>
  <c r="AS171" i="2" s="1"/>
  <c r="AR160" i="2"/>
  <c r="AR161" i="2" s="1"/>
  <c r="AR162" i="2" s="1"/>
  <c r="AR163" i="2" s="1"/>
  <c r="AR164" i="2" s="1"/>
  <c r="AR165" i="2" s="1"/>
  <c r="AR166" i="2" s="1"/>
  <c r="AR167" i="2" s="1"/>
  <c r="AR168" i="2" s="1"/>
  <c r="AR169" i="2" s="1"/>
  <c r="AR170" i="2" s="1"/>
  <c r="AR171" i="2" s="1"/>
  <c r="B160" i="2"/>
  <c r="BE159" i="2"/>
  <c r="BD159" i="2"/>
  <c r="BC159" i="2"/>
  <c r="BB159" i="2"/>
  <c r="BA159" i="2"/>
  <c r="AZ159" i="2"/>
  <c r="B159" i="2"/>
  <c r="BE158" i="2"/>
  <c r="BD158" i="2"/>
  <c r="BC158" i="2"/>
  <c r="BB158" i="2"/>
  <c r="BA158" i="2"/>
  <c r="AZ158" i="2"/>
  <c r="B158" i="2"/>
  <c r="BE157" i="2"/>
  <c r="BD157" i="2"/>
  <c r="BC157" i="2"/>
  <c r="BB157" i="2"/>
  <c r="BA157" i="2"/>
  <c r="AZ157" i="2"/>
  <c r="B157" i="2"/>
  <c r="BE156" i="2"/>
  <c r="BD156" i="2"/>
  <c r="BC156" i="2"/>
  <c r="BB156" i="2"/>
  <c r="BA156" i="2"/>
  <c r="AZ156" i="2"/>
  <c r="B156" i="2"/>
  <c r="BE155" i="2"/>
  <c r="BD155" i="2"/>
  <c r="BC155" i="2"/>
  <c r="BB155" i="2"/>
  <c r="BA155" i="2"/>
  <c r="AZ155" i="2"/>
  <c r="B155" i="2"/>
  <c r="BE154" i="2"/>
  <c r="BD154" i="2"/>
  <c r="BC154" i="2"/>
  <c r="BB154" i="2"/>
  <c r="BA154" i="2"/>
  <c r="AZ154" i="2"/>
  <c r="B154" i="2"/>
  <c r="BE153" i="2"/>
  <c r="BD153" i="2"/>
  <c r="BC153" i="2"/>
  <c r="BB153" i="2"/>
  <c r="BA153" i="2"/>
  <c r="AZ153" i="2"/>
  <c r="B153" i="2"/>
  <c r="BE152" i="2"/>
  <c r="BD152" i="2"/>
  <c r="BC152" i="2"/>
  <c r="BB152" i="2"/>
  <c r="BA152" i="2"/>
  <c r="AZ152" i="2"/>
  <c r="B152" i="2"/>
  <c r="BE151" i="2"/>
  <c r="BD151" i="2"/>
  <c r="BC151" i="2"/>
  <c r="BB151" i="2"/>
  <c r="BA151" i="2"/>
  <c r="AZ151" i="2"/>
  <c r="B151" i="2"/>
  <c r="BE150" i="2"/>
  <c r="BD150" i="2"/>
  <c r="BC150" i="2"/>
  <c r="BB150" i="2"/>
  <c r="BA150" i="2"/>
  <c r="AZ150" i="2"/>
  <c r="B150" i="2"/>
  <c r="BE149" i="2"/>
  <c r="BD149" i="2"/>
  <c r="BC149" i="2"/>
  <c r="BB149" i="2"/>
  <c r="BA149" i="2"/>
  <c r="AZ149" i="2"/>
  <c r="B149" i="2"/>
  <c r="BE148" i="2"/>
  <c r="BD148" i="2"/>
  <c r="BC148" i="2"/>
  <c r="BB148" i="2"/>
  <c r="BA148" i="2"/>
  <c r="AZ148" i="2"/>
  <c r="AW148" i="2"/>
  <c r="AX148" i="2" s="1"/>
  <c r="AV148" i="2"/>
  <c r="AV149" i="2" s="1"/>
  <c r="AV150" i="2" s="1"/>
  <c r="AV151" i="2" s="1"/>
  <c r="AV152" i="2" s="1"/>
  <c r="AV153" i="2" s="1"/>
  <c r="AV154" i="2" s="1"/>
  <c r="AV155" i="2" s="1"/>
  <c r="AV156" i="2" s="1"/>
  <c r="AV157" i="2" s="1"/>
  <c r="AV158" i="2" s="1"/>
  <c r="AV159" i="2" s="1"/>
  <c r="AU148" i="2"/>
  <c r="AU149" i="2" s="1"/>
  <c r="AU150" i="2" s="1"/>
  <c r="AU151" i="2" s="1"/>
  <c r="AU152" i="2" s="1"/>
  <c r="AU153" i="2" s="1"/>
  <c r="AU154" i="2" s="1"/>
  <c r="AU155" i="2" s="1"/>
  <c r="AU156" i="2" s="1"/>
  <c r="AU157" i="2" s="1"/>
  <c r="AU158" i="2" s="1"/>
  <c r="AU159" i="2" s="1"/>
  <c r="AT148" i="2"/>
  <c r="AT149" i="2" s="1"/>
  <c r="AT150" i="2" s="1"/>
  <c r="AT151" i="2" s="1"/>
  <c r="AT152" i="2" s="1"/>
  <c r="AT153" i="2" s="1"/>
  <c r="AT154" i="2" s="1"/>
  <c r="AT155" i="2" s="1"/>
  <c r="AT156" i="2" s="1"/>
  <c r="AT157" i="2" s="1"/>
  <c r="AT158" i="2" s="1"/>
  <c r="AT159" i="2" s="1"/>
  <c r="AS148" i="2"/>
  <c r="AS149" i="2" s="1"/>
  <c r="AS150" i="2" s="1"/>
  <c r="AS151" i="2" s="1"/>
  <c r="AS152" i="2" s="1"/>
  <c r="AS153" i="2" s="1"/>
  <c r="AS154" i="2" s="1"/>
  <c r="AS155" i="2" s="1"/>
  <c r="AS156" i="2" s="1"/>
  <c r="AS157" i="2" s="1"/>
  <c r="AS158" i="2" s="1"/>
  <c r="AS159" i="2" s="1"/>
  <c r="AR148" i="2"/>
  <c r="AR149" i="2" s="1"/>
  <c r="AR150" i="2" s="1"/>
  <c r="AR151" i="2" s="1"/>
  <c r="AR152" i="2" s="1"/>
  <c r="AR153" i="2" s="1"/>
  <c r="AR154" i="2" s="1"/>
  <c r="AR155" i="2" s="1"/>
  <c r="AR156" i="2" s="1"/>
  <c r="AR157" i="2" s="1"/>
  <c r="AR158" i="2" s="1"/>
  <c r="AR159" i="2" s="1"/>
  <c r="B148" i="2"/>
  <c r="BE147" i="2"/>
  <c r="BD147" i="2"/>
  <c r="BC147" i="2"/>
  <c r="BB147" i="2"/>
  <c r="BA147" i="2"/>
  <c r="AZ147" i="2"/>
  <c r="B147" i="2"/>
  <c r="BE146" i="2"/>
  <c r="BD146" i="2"/>
  <c r="BC146" i="2"/>
  <c r="BB146" i="2"/>
  <c r="BA146" i="2"/>
  <c r="AZ146" i="2"/>
  <c r="B146" i="2"/>
  <c r="BE145" i="2"/>
  <c r="BD145" i="2"/>
  <c r="BC145" i="2"/>
  <c r="BB145" i="2"/>
  <c r="BA145" i="2"/>
  <c r="AZ145" i="2"/>
  <c r="B145" i="2"/>
  <c r="BE144" i="2"/>
  <c r="BD144" i="2"/>
  <c r="BC144" i="2"/>
  <c r="BB144" i="2"/>
  <c r="BA144" i="2"/>
  <c r="AZ144" i="2"/>
  <c r="B144" i="2"/>
  <c r="BE143" i="2"/>
  <c r="BD143" i="2"/>
  <c r="BC143" i="2"/>
  <c r="BB143" i="2"/>
  <c r="BA143" i="2"/>
  <c r="AZ143" i="2"/>
  <c r="B143" i="2"/>
  <c r="BE142" i="2"/>
  <c r="BD142" i="2"/>
  <c r="BC142" i="2"/>
  <c r="BB142" i="2"/>
  <c r="BA142" i="2"/>
  <c r="AZ142" i="2"/>
  <c r="B142" i="2"/>
  <c r="BE141" i="2"/>
  <c r="BD141" i="2"/>
  <c r="BC141" i="2"/>
  <c r="BB141" i="2"/>
  <c r="BA141" i="2"/>
  <c r="AZ141" i="2"/>
  <c r="B141" i="2"/>
  <c r="BE140" i="2"/>
  <c r="BD140" i="2"/>
  <c r="BC140" i="2"/>
  <c r="BB140" i="2"/>
  <c r="BA140" i="2"/>
  <c r="AZ140" i="2"/>
  <c r="B140" i="2"/>
  <c r="BE139" i="2"/>
  <c r="BD139" i="2"/>
  <c r="BC139" i="2"/>
  <c r="BB139" i="2"/>
  <c r="BA139" i="2"/>
  <c r="AZ139" i="2"/>
  <c r="B139" i="2"/>
  <c r="BE138" i="2"/>
  <c r="BD138" i="2"/>
  <c r="BC138" i="2"/>
  <c r="BB138" i="2"/>
  <c r="BA138" i="2"/>
  <c r="AZ138" i="2"/>
  <c r="B138" i="2"/>
  <c r="BE137" i="2"/>
  <c r="BD137" i="2"/>
  <c r="BC137" i="2"/>
  <c r="BB137" i="2"/>
  <c r="BA137" i="2"/>
  <c r="AZ137" i="2"/>
  <c r="B137" i="2"/>
  <c r="BE136" i="2"/>
  <c r="BD136" i="2"/>
  <c r="BC136" i="2"/>
  <c r="BB136" i="2"/>
  <c r="BA136" i="2"/>
  <c r="AZ136" i="2"/>
  <c r="AW136" i="2"/>
  <c r="AW137" i="2" s="1"/>
  <c r="AV136" i="2"/>
  <c r="AV137" i="2" s="1"/>
  <c r="AV138" i="2" s="1"/>
  <c r="AV139" i="2" s="1"/>
  <c r="AV140" i="2" s="1"/>
  <c r="AV141" i="2" s="1"/>
  <c r="AV142" i="2" s="1"/>
  <c r="AV143" i="2" s="1"/>
  <c r="AV144" i="2" s="1"/>
  <c r="AV145" i="2" s="1"/>
  <c r="AV146" i="2" s="1"/>
  <c r="AV147" i="2" s="1"/>
  <c r="AU136" i="2"/>
  <c r="AU137" i="2" s="1"/>
  <c r="AU138" i="2" s="1"/>
  <c r="AU139" i="2" s="1"/>
  <c r="AU140" i="2" s="1"/>
  <c r="AU141" i="2" s="1"/>
  <c r="AU142" i="2" s="1"/>
  <c r="AU143" i="2" s="1"/>
  <c r="AU144" i="2" s="1"/>
  <c r="AU145" i="2" s="1"/>
  <c r="AU146" i="2" s="1"/>
  <c r="AU147" i="2" s="1"/>
  <c r="AT136" i="2"/>
  <c r="AT137" i="2" s="1"/>
  <c r="AT138" i="2" s="1"/>
  <c r="AT139" i="2" s="1"/>
  <c r="AT140" i="2" s="1"/>
  <c r="AT141" i="2" s="1"/>
  <c r="AT142" i="2" s="1"/>
  <c r="AT143" i="2" s="1"/>
  <c r="AT144" i="2" s="1"/>
  <c r="AT145" i="2" s="1"/>
  <c r="AT146" i="2" s="1"/>
  <c r="AT147" i="2" s="1"/>
  <c r="AS136" i="2"/>
  <c r="AS137" i="2" s="1"/>
  <c r="AS138" i="2" s="1"/>
  <c r="AS139" i="2" s="1"/>
  <c r="AS140" i="2" s="1"/>
  <c r="AS141" i="2" s="1"/>
  <c r="AS142" i="2" s="1"/>
  <c r="AS143" i="2" s="1"/>
  <c r="AS144" i="2" s="1"/>
  <c r="AS145" i="2" s="1"/>
  <c r="AS146" i="2" s="1"/>
  <c r="AS147" i="2" s="1"/>
  <c r="AR136" i="2"/>
  <c r="AR137" i="2" s="1"/>
  <c r="AR138" i="2" s="1"/>
  <c r="AR139" i="2" s="1"/>
  <c r="AR140" i="2" s="1"/>
  <c r="AR141" i="2" s="1"/>
  <c r="AR142" i="2" s="1"/>
  <c r="AR143" i="2" s="1"/>
  <c r="AR144" i="2" s="1"/>
  <c r="AR145" i="2" s="1"/>
  <c r="AR146" i="2" s="1"/>
  <c r="AR147" i="2" s="1"/>
  <c r="B136" i="2"/>
  <c r="BE135" i="2"/>
  <c r="BD135" i="2"/>
  <c r="BC135" i="2"/>
  <c r="BB135" i="2"/>
  <c r="BA135" i="2"/>
  <c r="AZ135" i="2"/>
  <c r="B135" i="2"/>
  <c r="BE134" i="2"/>
  <c r="BD134" i="2"/>
  <c r="BC134" i="2"/>
  <c r="BB134" i="2"/>
  <c r="BA134" i="2"/>
  <c r="AZ134" i="2"/>
  <c r="B134" i="2"/>
  <c r="BE133" i="2"/>
  <c r="BD133" i="2"/>
  <c r="BC133" i="2"/>
  <c r="BB133" i="2"/>
  <c r="BA133" i="2"/>
  <c r="AZ133" i="2"/>
  <c r="B133" i="2"/>
  <c r="BE132" i="2"/>
  <c r="BD132" i="2"/>
  <c r="BC132" i="2"/>
  <c r="BB132" i="2"/>
  <c r="BA132" i="2"/>
  <c r="AZ132" i="2"/>
  <c r="B132" i="2"/>
  <c r="BE131" i="2"/>
  <c r="BD131" i="2"/>
  <c r="BC131" i="2"/>
  <c r="BB131" i="2"/>
  <c r="BA131" i="2"/>
  <c r="AZ131" i="2"/>
  <c r="B131" i="2"/>
  <c r="BE130" i="2"/>
  <c r="BD130" i="2"/>
  <c r="BC130" i="2"/>
  <c r="BB130" i="2"/>
  <c r="BA130" i="2"/>
  <c r="AZ130" i="2"/>
  <c r="B130" i="2"/>
  <c r="BE129" i="2"/>
  <c r="BD129" i="2"/>
  <c r="BC129" i="2"/>
  <c r="BB129" i="2"/>
  <c r="BA129" i="2"/>
  <c r="AZ129" i="2"/>
  <c r="B129" i="2"/>
  <c r="BE128" i="2"/>
  <c r="BD128" i="2"/>
  <c r="BC128" i="2"/>
  <c r="BB128" i="2"/>
  <c r="BA128" i="2"/>
  <c r="AZ128" i="2"/>
  <c r="B128" i="2"/>
  <c r="BE127" i="2"/>
  <c r="BD127" i="2"/>
  <c r="BC127" i="2"/>
  <c r="BB127" i="2"/>
  <c r="BA127" i="2"/>
  <c r="AZ127" i="2"/>
  <c r="B127" i="2"/>
  <c r="BE126" i="2"/>
  <c r="BD126" i="2"/>
  <c r="BC126" i="2"/>
  <c r="BB126" i="2"/>
  <c r="BA126" i="2"/>
  <c r="AZ126" i="2"/>
  <c r="B126" i="2"/>
  <c r="BE125" i="2"/>
  <c r="BD125" i="2"/>
  <c r="BC125" i="2"/>
  <c r="BB125" i="2"/>
  <c r="BA125" i="2"/>
  <c r="AZ125" i="2"/>
  <c r="B125" i="2"/>
  <c r="BE124" i="2"/>
  <c r="BD124" i="2"/>
  <c r="BC124" i="2"/>
  <c r="BB124" i="2"/>
  <c r="BA124" i="2"/>
  <c r="AZ124" i="2"/>
  <c r="AW124" i="2"/>
  <c r="AW125" i="2" s="1"/>
  <c r="AV124" i="2"/>
  <c r="AV125" i="2" s="1"/>
  <c r="AV126" i="2" s="1"/>
  <c r="AV127" i="2" s="1"/>
  <c r="AV128" i="2" s="1"/>
  <c r="AV129" i="2" s="1"/>
  <c r="AV130" i="2" s="1"/>
  <c r="AV131" i="2" s="1"/>
  <c r="AV132" i="2" s="1"/>
  <c r="AV133" i="2" s="1"/>
  <c r="AV134" i="2" s="1"/>
  <c r="AV135" i="2" s="1"/>
  <c r="AU124" i="2"/>
  <c r="AU125" i="2" s="1"/>
  <c r="AU126" i="2" s="1"/>
  <c r="AU127" i="2" s="1"/>
  <c r="AU128" i="2" s="1"/>
  <c r="AU129" i="2" s="1"/>
  <c r="AU130" i="2" s="1"/>
  <c r="AU131" i="2" s="1"/>
  <c r="AU132" i="2" s="1"/>
  <c r="AU133" i="2" s="1"/>
  <c r="AU134" i="2" s="1"/>
  <c r="AU135" i="2" s="1"/>
  <c r="AT124" i="2"/>
  <c r="AT125" i="2" s="1"/>
  <c r="AT126" i="2" s="1"/>
  <c r="AT127" i="2" s="1"/>
  <c r="AT128" i="2" s="1"/>
  <c r="AT129" i="2" s="1"/>
  <c r="AT130" i="2" s="1"/>
  <c r="AT131" i="2" s="1"/>
  <c r="AT132" i="2" s="1"/>
  <c r="AT133" i="2" s="1"/>
  <c r="AT134" i="2" s="1"/>
  <c r="AT135" i="2" s="1"/>
  <c r="AS124" i="2"/>
  <c r="AS125" i="2" s="1"/>
  <c r="AS126" i="2" s="1"/>
  <c r="AS127" i="2" s="1"/>
  <c r="AS128" i="2" s="1"/>
  <c r="AS129" i="2" s="1"/>
  <c r="AS130" i="2" s="1"/>
  <c r="AS131" i="2" s="1"/>
  <c r="AS132" i="2" s="1"/>
  <c r="AS133" i="2" s="1"/>
  <c r="AS134" i="2" s="1"/>
  <c r="AS135" i="2" s="1"/>
  <c r="AR124" i="2"/>
  <c r="AR125" i="2" s="1"/>
  <c r="AR126" i="2" s="1"/>
  <c r="AR127" i="2" s="1"/>
  <c r="AR128" i="2" s="1"/>
  <c r="AR129" i="2" s="1"/>
  <c r="AR130" i="2" s="1"/>
  <c r="AR131" i="2" s="1"/>
  <c r="AR132" i="2" s="1"/>
  <c r="AR133" i="2" s="1"/>
  <c r="AR134" i="2" s="1"/>
  <c r="AR135" i="2" s="1"/>
  <c r="B124" i="2"/>
  <c r="BE123" i="2"/>
  <c r="BD123" i="2"/>
  <c r="BC123" i="2"/>
  <c r="BB123" i="2"/>
  <c r="BA123" i="2"/>
  <c r="AZ123" i="2"/>
  <c r="B123" i="2"/>
  <c r="BE122" i="2"/>
  <c r="BD122" i="2"/>
  <c r="BC122" i="2"/>
  <c r="BB122" i="2"/>
  <c r="BA122" i="2"/>
  <c r="AZ122" i="2"/>
  <c r="B122" i="2"/>
  <c r="BE121" i="2"/>
  <c r="BD121" i="2"/>
  <c r="BC121" i="2"/>
  <c r="BB121" i="2"/>
  <c r="BA121" i="2"/>
  <c r="AZ121" i="2"/>
  <c r="B121" i="2"/>
  <c r="BE120" i="2"/>
  <c r="BD120" i="2"/>
  <c r="BC120" i="2"/>
  <c r="BB120" i="2"/>
  <c r="BA120" i="2"/>
  <c r="AZ120" i="2"/>
  <c r="B120" i="2"/>
  <c r="BE119" i="2"/>
  <c r="BD119" i="2"/>
  <c r="BC119" i="2"/>
  <c r="BB119" i="2"/>
  <c r="BA119" i="2"/>
  <c r="AZ119" i="2"/>
  <c r="B119" i="2"/>
  <c r="BE118" i="2"/>
  <c r="BD118" i="2"/>
  <c r="BC118" i="2"/>
  <c r="BB118" i="2"/>
  <c r="BA118" i="2"/>
  <c r="AZ118" i="2"/>
  <c r="B118" i="2"/>
  <c r="BE117" i="2"/>
  <c r="BD117" i="2"/>
  <c r="BC117" i="2"/>
  <c r="BB117" i="2"/>
  <c r="BA117" i="2"/>
  <c r="AZ117" i="2"/>
  <c r="B117" i="2"/>
  <c r="BE116" i="2"/>
  <c r="BD116" i="2"/>
  <c r="BC116" i="2"/>
  <c r="BB116" i="2"/>
  <c r="BA116" i="2"/>
  <c r="AZ116" i="2"/>
  <c r="B116" i="2"/>
  <c r="BE115" i="2"/>
  <c r="BD115" i="2"/>
  <c r="BC115" i="2"/>
  <c r="BB115" i="2"/>
  <c r="BA115" i="2"/>
  <c r="AZ115" i="2"/>
  <c r="B115" i="2"/>
  <c r="BE114" i="2"/>
  <c r="BD114" i="2"/>
  <c r="BC114" i="2"/>
  <c r="BB114" i="2"/>
  <c r="BA114" i="2"/>
  <c r="AZ114" i="2"/>
  <c r="B114" i="2"/>
  <c r="BE113" i="2"/>
  <c r="BD113" i="2"/>
  <c r="BC113" i="2"/>
  <c r="BB113" i="2"/>
  <c r="BA113" i="2"/>
  <c r="AZ113" i="2"/>
  <c r="B113" i="2"/>
  <c r="BE112" i="2"/>
  <c r="BD112" i="2"/>
  <c r="BC112" i="2"/>
  <c r="BB112" i="2"/>
  <c r="BA112" i="2"/>
  <c r="AZ112" i="2"/>
  <c r="AW112" i="2"/>
  <c r="AW113" i="2" s="1"/>
  <c r="AV112" i="2"/>
  <c r="AV113" i="2" s="1"/>
  <c r="AV114" i="2" s="1"/>
  <c r="AV115" i="2" s="1"/>
  <c r="AV116" i="2" s="1"/>
  <c r="AV117" i="2" s="1"/>
  <c r="AV118" i="2" s="1"/>
  <c r="AV119" i="2" s="1"/>
  <c r="AV120" i="2" s="1"/>
  <c r="AV121" i="2" s="1"/>
  <c r="AV122" i="2" s="1"/>
  <c r="AV123" i="2" s="1"/>
  <c r="AU112" i="2"/>
  <c r="AU113" i="2" s="1"/>
  <c r="AU114" i="2" s="1"/>
  <c r="AU115" i="2" s="1"/>
  <c r="AU116" i="2" s="1"/>
  <c r="AU117" i="2" s="1"/>
  <c r="AU118" i="2" s="1"/>
  <c r="AU119" i="2" s="1"/>
  <c r="AU120" i="2" s="1"/>
  <c r="AU121" i="2" s="1"/>
  <c r="AU122" i="2" s="1"/>
  <c r="AU123" i="2" s="1"/>
  <c r="AT112" i="2"/>
  <c r="AT113" i="2" s="1"/>
  <c r="AT114" i="2" s="1"/>
  <c r="AT115" i="2" s="1"/>
  <c r="AT116" i="2" s="1"/>
  <c r="AT117" i="2" s="1"/>
  <c r="AT118" i="2" s="1"/>
  <c r="AT119" i="2" s="1"/>
  <c r="AT120" i="2" s="1"/>
  <c r="AT121" i="2" s="1"/>
  <c r="AT122" i="2" s="1"/>
  <c r="AT123" i="2" s="1"/>
  <c r="AS112" i="2"/>
  <c r="AS113" i="2" s="1"/>
  <c r="AS114" i="2" s="1"/>
  <c r="AS115" i="2" s="1"/>
  <c r="AS116" i="2" s="1"/>
  <c r="AS117" i="2" s="1"/>
  <c r="AS118" i="2" s="1"/>
  <c r="AS119" i="2" s="1"/>
  <c r="AS120" i="2" s="1"/>
  <c r="AS121" i="2" s="1"/>
  <c r="AS122" i="2" s="1"/>
  <c r="AS123" i="2" s="1"/>
  <c r="AR112" i="2"/>
  <c r="AR113" i="2" s="1"/>
  <c r="AR114" i="2" s="1"/>
  <c r="AR115" i="2" s="1"/>
  <c r="AR116" i="2" s="1"/>
  <c r="AR117" i="2" s="1"/>
  <c r="AR118" i="2" s="1"/>
  <c r="AR119" i="2" s="1"/>
  <c r="AR120" i="2" s="1"/>
  <c r="AR121" i="2" s="1"/>
  <c r="AR122" i="2" s="1"/>
  <c r="AR123" i="2" s="1"/>
  <c r="B112" i="2"/>
  <c r="BE111" i="2"/>
  <c r="BD111" i="2"/>
  <c r="BC111" i="2"/>
  <c r="BB111" i="2"/>
  <c r="BA111" i="2"/>
  <c r="AZ111" i="2"/>
  <c r="B111" i="2"/>
  <c r="BE110" i="2"/>
  <c r="BD110" i="2"/>
  <c r="BC110" i="2"/>
  <c r="BB110" i="2"/>
  <c r="BA110" i="2"/>
  <c r="AZ110" i="2"/>
  <c r="B110" i="2"/>
  <c r="BE109" i="2"/>
  <c r="BD109" i="2"/>
  <c r="BC109" i="2"/>
  <c r="BB109" i="2"/>
  <c r="BA109" i="2"/>
  <c r="AZ109" i="2"/>
  <c r="B109" i="2"/>
  <c r="BE108" i="2"/>
  <c r="BD108" i="2"/>
  <c r="BC108" i="2"/>
  <c r="BB108" i="2"/>
  <c r="BA108" i="2"/>
  <c r="AZ108" i="2"/>
  <c r="B108" i="2"/>
  <c r="BE107" i="2"/>
  <c r="BD107" i="2"/>
  <c r="BC107" i="2"/>
  <c r="BB107" i="2"/>
  <c r="BA107" i="2"/>
  <c r="AZ107" i="2"/>
  <c r="B107" i="2"/>
  <c r="BE106" i="2"/>
  <c r="BD106" i="2"/>
  <c r="BC106" i="2"/>
  <c r="BB106" i="2"/>
  <c r="BA106" i="2"/>
  <c r="AZ106" i="2"/>
  <c r="B106" i="2"/>
  <c r="BE105" i="2"/>
  <c r="BD105" i="2"/>
  <c r="BC105" i="2"/>
  <c r="BB105" i="2"/>
  <c r="BA105" i="2"/>
  <c r="AZ105" i="2"/>
  <c r="B105" i="2"/>
  <c r="BE104" i="2"/>
  <c r="BD104" i="2"/>
  <c r="BC104" i="2"/>
  <c r="BB104" i="2"/>
  <c r="BA104" i="2"/>
  <c r="AZ104" i="2"/>
  <c r="B104" i="2"/>
  <c r="BE103" i="2"/>
  <c r="BD103" i="2"/>
  <c r="BC103" i="2"/>
  <c r="BB103" i="2"/>
  <c r="BA103" i="2"/>
  <c r="AZ103" i="2"/>
  <c r="B103" i="2"/>
  <c r="BE102" i="2"/>
  <c r="BD102" i="2"/>
  <c r="BC102" i="2"/>
  <c r="BB102" i="2"/>
  <c r="BA102" i="2"/>
  <c r="AZ102" i="2"/>
  <c r="B102" i="2"/>
  <c r="BE101" i="2"/>
  <c r="BD101" i="2"/>
  <c r="BC101" i="2"/>
  <c r="BB101" i="2"/>
  <c r="BA101" i="2"/>
  <c r="AZ101" i="2"/>
  <c r="B101" i="2"/>
  <c r="BE100" i="2"/>
  <c r="BD100" i="2"/>
  <c r="BC100" i="2"/>
  <c r="BB100" i="2"/>
  <c r="BA100" i="2"/>
  <c r="AZ100" i="2"/>
  <c r="AW100" i="2"/>
  <c r="AV100" i="2"/>
  <c r="AV101" i="2" s="1"/>
  <c r="AV102" i="2" s="1"/>
  <c r="AV103" i="2" s="1"/>
  <c r="AV104" i="2" s="1"/>
  <c r="AV105" i="2" s="1"/>
  <c r="AV106" i="2" s="1"/>
  <c r="AV107" i="2" s="1"/>
  <c r="AV108" i="2" s="1"/>
  <c r="AV109" i="2" s="1"/>
  <c r="AV110" i="2" s="1"/>
  <c r="AV111" i="2" s="1"/>
  <c r="AU100" i="2"/>
  <c r="AU101" i="2" s="1"/>
  <c r="AU102" i="2" s="1"/>
  <c r="AU103" i="2" s="1"/>
  <c r="AU104" i="2" s="1"/>
  <c r="AU105" i="2" s="1"/>
  <c r="AU106" i="2" s="1"/>
  <c r="AU107" i="2" s="1"/>
  <c r="AU108" i="2" s="1"/>
  <c r="AU109" i="2" s="1"/>
  <c r="AU110" i="2" s="1"/>
  <c r="AU111" i="2" s="1"/>
  <c r="AT100" i="2"/>
  <c r="AT101" i="2" s="1"/>
  <c r="AT102" i="2" s="1"/>
  <c r="AT103" i="2" s="1"/>
  <c r="AT104" i="2" s="1"/>
  <c r="AT105" i="2" s="1"/>
  <c r="AT106" i="2" s="1"/>
  <c r="AT107" i="2" s="1"/>
  <c r="AT108" i="2" s="1"/>
  <c r="AT109" i="2" s="1"/>
  <c r="AT110" i="2" s="1"/>
  <c r="AT111" i="2" s="1"/>
  <c r="AS100" i="2"/>
  <c r="AS101" i="2" s="1"/>
  <c r="AS102" i="2" s="1"/>
  <c r="AS103" i="2" s="1"/>
  <c r="AS104" i="2" s="1"/>
  <c r="AS105" i="2" s="1"/>
  <c r="AS106" i="2" s="1"/>
  <c r="AS107" i="2" s="1"/>
  <c r="AS108" i="2" s="1"/>
  <c r="AS109" i="2" s="1"/>
  <c r="AS110" i="2" s="1"/>
  <c r="AS111" i="2" s="1"/>
  <c r="AR100" i="2"/>
  <c r="AR101" i="2" s="1"/>
  <c r="AR102" i="2" s="1"/>
  <c r="AR103" i="2" s="1"/>
  <c r="AR104" i="2" s="1"/>
  <c r="AR105" i="2" s="1"/>
  <c r="AR106" i="2" s="1"/>
  <c r="AR107" i="2" s="1"/>
  <c r="AR108" i="2" s="1"/>
  <c r="AR109" i="2" s="1"/>
  <c r="AR110" i="2" s="1"/>
  <c r="AR111" i="2" s="1"/>
  <c r="B100" i="2"/>
  <c r="BE99" i="2"/>
  <c r="BD99" i="2"/>
  <c r="BC99" i="2"/>
  <c r="BB99" i="2"/>
  <c r="BA99" i="2"/>
  <c r="AZ99" i="2"/>
  <c r="B99" i="2"/>
  <c r="BE98" i="2"/>
  <c r="BD98" i="2"/>
  <c r="BC98" i="2"/>
  <c r="BB98" i="2"/>
  <c r="BA98" i="2"/>
  <c r="AZ98" i="2"/>
  <c r="B98" i="2"/>
  <c r="BE97" i="2"/>
  <c r="BD97" i="2"/>
  <c r="BC97" i="2"/>
  <c r="BB97" i="2"/>
  <c r="BA97" i="2"/>
  <c r="AZ97" i="2"/>
  <c r="B97" i="2"/>
  <c r="BE96" i="2"/>
  <c r="BD96" i="2"/>
  <c r="BC96" i="2"/>
  <c r="BB96" i="2"/>
  <c r="BA96" i="2"/>
  <c r="AZ96" i="2"/>
  <c r="B96" i="2"/>
  <c r="BE95" i="2"/>
  <c r="BD95" i="2"/>
  <c r="BC95" i="2"/>
  <c r="BB95" i="2"/>
  <c r="BA95" i="2"/>
  <c r="AZ95" i="2"/>
  <c r="B95" i="2"/>
  <c r="BE94" i="2"/>
  <c r="BD94" i="2"/>
  <c r="BC94" i="2"/>
  <c r="BB94" i="2"/>
  <c r="BA94" i="2"/>
  <c r="AZ94" i="2"/>
  <c r="B94" i="2"/>
  <c r="BE93" i="2"/>
  <c r="BD93" i="2"/>
  <c r="BC93" i="2"/>
  <c r="BB93" i="2"/>
  <c r="BA93" i="2"/>
  <c r="AZ93" i="2"/>
  <c r="B93" i="2"/>
  <c r="BE92" i="2"/>
  <c r="BD92" i="2"/>
  <c r="BC92" i="2"/>
  <c r="BB92" i="2"/>
  <c r="BA92" i="2"/>
  <c r="AZ92" i="2"/>
  <c r="B92" i="2"/>
  <c r="BE91" i="2"/>
  <c r="BD91" i="2"/>
  <c r="BC91" i="2"/>
  <c r="BB91" i="2"/>
  <c r="BA91" i="2"/>
  <c r="AZ91" i="2"/>
  <c r="B91" i="2"/>
  <c r="BE90" i="2"/>
  <c r="BD90" i="2"/>
  <c r="BC90" i="2"/>
  <c r="BB90" i="2"/>
  <c r="BA90" i="2"/>
  <c r="AZ90" i="2"/>
  <c r="B90" i="2"/>
  <c r="BE89" i="2"/>
  <c r="BD89" i="2"/>
  <c r="BC89" i="2"/>
  <c r="BB89" i="2"/>
  <c r="BA89" i="2"/>
  <c r="AZ89" i="2"/>
  <c r="B89" i="2"/>
  <c r="BE88" i="2"/>
  <c r="BD88" i="2"/>
  <c r="BC88" i="2"/>
  <c r="BB88" i="2"/>
  <c r="BA88" i="2"/>
  <c r="AZ88" i="2"/>
  <c r="AW88" i="2"/>
  <c r="AV88" i="2"/>
  <c r="AV89" i="2" s="1"/>
  <c r="AV90" i="2" s="1"/>
  <c r="AV91" i="2" s="1"/>
  <c r="AV92" i="2" s="1"/>
  <c r="AV93" i="2" s="1"/>
  <c r="AV94" i="2" s="1"/>
  <c r="AV95" i="2" s="1"/>
  <c r="AV96" i="2" s="1"/>
  <c r="AV97" i="2" s="1"/>
  <c r="AV98" i="2" s="1"/>
  <c r="AV99" i="2" s="1"/>
  <c r="AU88" i="2"/>
  <c r="AU89" i="2" s="1"/>
  <c r="AU90" i="2" s="1"/>
  <c r="AU91" i="2" s="1"/>
  <c r="AU92" i="2" s="1"/>
  <c r="AU93" i="2" s="1"/>
  <c r="AU94" i="2" s="1"/>
  <c r="AU95" i="2" s="1"/>
  <c r="AU96" i="2" s="1"/>
  <c r="AU97" i="2" s="1"/>
  <c r="AU98" i="2" s="1"/>
  <c r="AU99" i="2" s="1"/>
  <c r="AT88" i="2"/>
  <c r="AT89" i="2" s="1"/>
  <c r="AT90" i="2" s="1"/>
  <c r="AT91" i="2" s="1"/>
  <c r="AT92" i="2" s="1"/>
  <c r="AT93" i="2" s="1"/>
  <c r="AT94" i="2" s="1"/>
  <c r="AT95" i="2" s="1"/>
  <c r="AT96" i="2" s="1"/>
  <c r="AT97" i="2" s="1"/>
  <c r="AT98" i="2" s="1"/>
  <c r="AT99" i="2" s="1"/>
  <c r="AS88" i="2"/>
  <c r="AS89" i="2" s="1"/>
  <c r="AS90" i="2" s="1"/>
  <c r="AS91" i="2" s="1"/>
  <c r="AS92" i="2" s="1"/>
  <c r="AS93" i="2" s="1"/>
  <c r="AS94" i="2" s="1"/>
  <c r="AS95" i="2" s="1"/>
  <c r="AS96" i="2" s="1"/>
  <c r="AS97" i="2" s="1"/>
  <c r="AS98" i="2" s="1"/>
  <c r="AS99" i="2" s="1"/>
  <c r="AR88" i="2"/>
  <c r="AR89" i="2" s="1"/>
  <c r="AR90" i="2" s="1"/>
  <c r="AR91" i="2" s="1"/>
  <c r="AR92" i="2" s="1"/>
  <c r="AR93" i="2" s="1"/>
  <c r="AR94" i="2" s="1"/>
  <c r="AR95" i="2" s="1"/>
  <c r="AR96" i="2" s="1"/>
  <c r="AR97" i="2" s="1"/>
  <c r="AR98" i="2" s="1"/>
  <c r="AR99" i="2" s="1"/>
  <c r="B88" i="2"/>
  <c r="BE87" i="2"/>
  <c r="BD87" i="2"/>
  <c r="BC87" i="2"/>
  <c r="BB87" i="2"/>
  <c r="BA87" i="2"/>
  <c r="AZ87" i="2"/>
  <c r="B87" i="2"/>
  <c r="BE86" i="2"/>
  <c r="BD86" i="2"/>
  <c r="BC86" i="2"/>
  <c r="BB86" i="2"/>
  <c r="BA86" i="2"/>
  <c r="AZ86" i="2"/>
  <c r="B86" i="2"/>
  <c r="BE85" i="2"/>
  <c r="BD85" i="2"/>
  <c r="BC85" i="2"/>
  <c r="BB85" i="2"/>
  <c r="BA85" i="2"/>
  <c r="AZ85" i="2"/>
  <c r="B85" i="2"/>
  <c r="BE84" i="2"/>
  <c r="BD84" i="2"/>
  <c r="BC84" i="2"/>
  <c r="BB84" i="2"/>
  <c r="BA84" i="2"/>
  <c r="AZ84" i="2"/>
  <c r="B84" i="2"/>
  <c r="BE83" i="2"/>
  <c r="BD83" i="2"/>
  <c r="BC83" i="2"/>
  <c r="BB83" i="2"/>
  <c r="BA83" i="2"/>
  <c r="AZ83" i="2"/>
  <c r="B83" i="2"/>
  <c r="BE82" i="2"/>
  <c r="BD82" i="2"/>
  <c r="BC82" i="2"/>
  <c r="BB82" i="2"/>
  <c r="BA82" i="2"/>
  <c r="AZ82" i="2"/>
  <c r="B82" i="2"/>
  <c r="BE81" i="2"/>
  <c r="BD81" i="2"/>
  <c r="BC81" i="2"/>
  <c r="BB81" i="2"/>
  <c r="BA81" i="2"/>
  <c r="AZ81" i="2"/>
  <c r="B81" i="2"/>
  <c r="BE80" i="2"/>
  <c r="BD80" i="2"/>
  <c r="BC80" i="2"/>
  <c r="BB80" i="2"/>
  <c r="BA80" i="2"/>
  <c r="AZ80" i="2"/>
  <c r="B80" i="2"/>
  <c r="BE79" i="2"/>
  <c r="BD79" i="2"/>
  <c r="BC79" i="2"/>
  <c r="BB79" i="2"/>
  <c r="BA79" i="2"/>
  <c r="AZ79" i="2"/>
  <c r="B79" i="2"/>
  <c r="BE78" i="2"/>
  <c r="BD78" i="2"/>
  <c r="BC78" i="2"/>
  <c r="BB78" i="2"/>
  <c r="BA78" i="2"/>
  <c r="AZ78" i="2"/>
  <c r="B78" i="2"/>
  <c r="BE77" i="2"/>
  <c r="BD77" i="2"/>
  <c r="BC77" i="2"/>
  <c r="BB77" i="2"/>
  <c r="BA77" i="2"/>
  <c r="AZ77" i="2"/>
  <c r="B77" i="2"/>
  <c r="BE76" i="2"/>
  <c r="BD76" i="2"/>
  <c r="BC76" i="2"/>
  <c r="BB76" i="2"/>
  <c r="BA76" i="2"/>
  <c r="AZ76" i="2"/>
  <c r="AW76" i="2"/>
  <c r="AW77" i="2" s="1"/>
  <c r="AV76" i="2"/>
  <c r="AV77" i="2" s="1"/>
  <c r="AV78" i="2" s="1"/>
  <c r="AV79" i="2" s="1"/>
  <c r="AV80" i="2" s="1"/>
  <c r="AV81" i="2" s="1"/>
  <c r="AV82" i="2" s="1"/>
  <c r="AV83" i="2" s="1"/>
  <c r="AV84" i="2" s="1"/>
  <c r="AV85" i="2" s="1"/>
  <c r="AV86" i="2" s="1"/>
  <c r="AV87" i="2" s="1"/>
  <c r="AU76" i="2"/>
  <c r="AU77" i="2" s="1"/>
  <c r="AU78" i="2" s="1"/>
  <c r="AU79" i="2" s="1"/>
  <c r="AU80" i="2" s="1"/>
  <c r="AU81" i="2" s="1"/>
  <c r="AU82" i="2" s="1"/>
  <c r="AU83" i="2" s="1"/>
  <c r="AU84" i="2" s="1"/>
  <c r="AU85" i="2" s="1"/>
  <c r="AU86" i="2" s="1"/>
  <c r="AU87" i="2" s="1"/>
  <c r="AT76" i="2"/>
  <c r="AT77" i="2" s="1"/>
  <c r="AT78" i="2" s="1"/>
  <c r="AT79" i="2" s="1"/>
  <c r="AT80" i="2" s="1"/>
  <c r="AT81" i="2" s="1"/>
  <c r="AT82" i="2" s="1"/>
  <c r="AT83" i="2" s="1"/>
  <c r="AT84" i="2" s="1"/>
  <c r="AT85" i="2" s="1"/>
  <c r="AT86" i="2" s="1"/>
  <c r="AT87" i="2" s="1"/>
  <c r="AS76" i="2"/>
  <c r="AS77" i="2" s="1"/>
  <c r="AS78" i="2" s="1"/>
  <c r="AS79" i="2" s="1"/>
  <c r="AS80" i="2" s="1"/>
  <c r="AS81" i="2" s="1"/>
  <c r="AS82" i="2" s="1"/>
  <c r="AS83" i="2" s="1"/>
  <c r="AS84" i="2" s="1"/>
  <c r="AS85" i="2" s="1"/>
  <c r="AS86" i="2" s="1"/>
  <c r="AS87" i="2" s="1"/>
  <c r="AR76" i="2"/>
  <c r="AR77" i="2" s="1"/>
  <c r="AR78" i="2" s="1"/>
  <c r="AR79" i="2" s="1"/>
  <c r="AR80" i="2" s="1"/>
  <c r="AR81" i="2" s="1"/>
  <c r="AR82" i="2" s="1"/>
  <c r="AR83" i="2" s="1"/>
  <c r="AR84" i="2" s="1"/>
  <c r="AR85" i="2" s="1"/>
  <c r="AR86" i="2" s="1"/>
  <c r="AR87" i="2" s="1"/>
  <c r="B76" i="2"/>
  <c r="BE75" i="2"/>
  <c r="BD75" i="2"/>
  <c r="BC75" i="2"/>
  <c r="BB75" i="2"/>
  <c r="BA75" i="2"/>
  <c r="AZ75" i="2"/>
  <c r="B75" i="2"/>
  <c r="BE74" i="2"/>
  <c r="BD74" i="2"/>
  <c r="BC74" i="2"/>
  <c r="BB74" i="2"/>
  <c r="BA74" i="2"/>
  <c r="AZ74" i="2"/>
  <c r="B74" i="2"/>
  <c r="BE73" i="2"/>
  <c r="BD73" i="2"/>
  <c r="BC73" i="2"/>
  <c r="BB73" i="2"/>
  <c r="BA73" i="2"/>
  <c r="AZ73" i="2"/>
  <c r="B73" i="2"/>
  <c r="BE72" i="2"/>
  <c r="BD72" i="2"/>
  <c r="BC72" i="2"/>
  <c r="BB72" i="2"/>
  <c r="BA72" i="2"/>
  <c r="AZ72" i="2"/>
  <c r="B72" i="2"/>
  <c r="BE71" i="2"/>
  <c r="BD71" i="2"/>
  <c r="BC71" i="2"/>
  <c r="BB71" i="2"/>
  <c r="BA71" i="2"/>
  <c r="AZ71" i="2"/>
  <c r="B71" i="2"/>
  <c r="BE70" i="2"/>
  <c r="BD70" i="2"/>
  <c r="BC70" i="2"/>
  <c r="BB70" i="2"/>
  <c r="BA70" i="2"/>
  <c r="AZ70" i="2"/>
  <c r="B70" i="2"/>
  <c r="BE69" i="2"/>
  <c r="BD69" i="2"/>
  <c r="BC69" i="2"/>
  <c r="BB69" i="2"/>
  <c r="BA69" i="2"/>
  <c r="AZ69" i="2"/>
  <c r="B69" i="2"/>
  <c r="BE68" i="2"/>
  <c r="BD68" i="2"/>
  <c r="BC68" i="2"/>
  <c r="BB68" i="2"/>
  <c r="BA68" i="2"/>
  <c r="AZ68" i="2"/>
  <c r="B68" i="2"/>
  <c r="BE67" i="2"/>
  <c r="BD67" i="2"/>
  <c r="BC67" i="2"/>
  <c r="BB67" i="2"/>
  <c r="BA67" i="2"/>
  <c r="AZ67" i="2"/>
  <c r="B67" i="2"/>
  <c r="BE66" i="2"/>
  <c r="BD66" i="2"/>
  <c r="BC66" i="2"/>
  <c r="BB66" i="2"/>
  <c r="BA66" i="2"/>
  <c r="AZ66" i="2"/>
  <c r="B66" i="2"/>
  <c r="BE65" i="2"/>
  <c r="BD65" i="2"/>
  <c r="BC65" i="2"/>
  <c r="BB65" i="2"/>
  <c r="BA65" i="2"/>
  <c r="AZ65" i="2"/>
  <c r="B65" i="2"/>
  <c r="BE64" i="2"/>
  <c r="BD64" i="2"/>
  <c r="BC64" i="2"/>
  <c r="BB64" i="2"/>
  <c r="BA64" i="2"/>
  <c r="AZ64" i="2"/>
  <c r="AW64" i="2"/>
  <c r="AW65" i="2" s="1"/>
  <c r="AV64" i="2"/>
  <c r="AV65" i="2" s="1"/>
  <c r="AV66" i="2" s="1"/>
  <c r="AV67" i="2" s="1"/>
  <c r="AV68" i="2" s="1"/>
  <c r="AV69" i="2" s="1"/>
  <c r="AV70" i="2" s="1"/>
  <c r="AV71" i="2" s="1"/>
  <c r="AV72" i="2" s="1"/>
  <c r="AV73" i="2" s="1"/>
  <c r="AV74" i="2" s="1"/>
  <c r="AV75" i="2" s="1"/>
  <c r="AU64" i="2"/>
  <c r="AU65" i="2" s="1"/>
  <c r="AU66" i="2" s="1"/>
  <c r="AU67" i="2" s="1"/>
  <c r="AU68" i="2" s="1"/>
  <c r="AU69" i="2" s="1"/>
  <c r="AU70" i="2" s="1"/>
  <c r="AU71" i="2" s="1"/>
  <c r="AU72" i="2" s="1"/>
  <c r="AU73" i="2" s="1"/>
  <c r="AU74" i="2" s="1"/>
  <c r="AU75" i="2" s="1"/>
  <c r="AT64" i="2"/>
  <c r="AT65" i="2" s="1"/>
  <c r="AT66" i="2" s="1"/>
  <c r="AT67" i="2" s="1"/>
  <c r="AT68" i="2" s="1"/>
  <c r="AT69" i="2" s="1"/>
  <c r="AT70" i="2" s="1"/>
  <c r="AT71" i="2" s="1"/>
  <c r="AT72" i="2" s="1"/>
  <c r="AT73" i="2" s="1"/>
  <c r="AT74" i="2" s="1"/>
  <c r="AT75" i="2" s="1"/>
  <c r="AS64" i="2"/>
  <c r="AS65" i="2" s="1"/>
  <c r="AS66" i="2" s="1"/>
  <c r="AS67" i="2" s="1"/>
  <c r="AS68" i="2" s="1"/>
  <c r="AS69" i="2" s="1"/>
  <c r="AS70" i="2" s="1"/>
  <c r="AS71" i="2" s="1"/>
  <c r="AS72" i="2" s="1"/>
  <c r="AS73" i="2" s="1"/>
  <c r="AS74" i="2" s="1"/>
  <c r="AS75" i="2" s="1"/>
  <c r="AR64" i="2"/>
  <c r="AR65" i="2" s="1"/>
  <c r="AR66" i="2" s="1"/>
  <c r="AR67" i="2" s="1"/>
  <c r="AR68" i="2" s="1"/>
  <c r="AR69" i="2" s="1"/>
  <c r="AR70" i="2" s="1"/>
  <c r="AR71" i="2" s="1"/>
  <c r="AR72" i="2" s="1"/>
  <c r="AR73" i="2" s="1"/>
  <c r="AR74" i="2" s="1"/>
  <c r="AR75" i="2" s="1"/>
  <c r="B64" i="2"/>
  <c r="BE63" i="2"/>
  <c r="BD63" i="2"/>
  <c r="BC63" i="2"/>
  <c r="BB63" i="2"/>
  <c r="BA63" i="2"/>
  <c r="AZ63" i="2"/>
  <c r="B63" i="2"/>
  <c r="BE62" i="2"/>
  <c r="BD62" i="2"/>
  <c r="BC62" i="2"/>
  <c r="BB62" i="2"/>
  <c r="BA62" i="2"/>
  <c r="AZ62" i="2"/>
  <c r="B62" i="2"/>
  <c r="BE61" i="2"/>
  <c r="BD61" i="2"/>
  <c r="BC61" i="2"/>
  <c r="BB61" i="2"/>
  <c r="BA61" i="2"/>
  <c r="AZ61" i="2"/>
  <c r="B61" i="2"/>
  <c r="BE60" i="2"/>
  <c r="BD60" i="2"/>
  <c r="BC60" i="2"/>
  <c r="BB60" i="2"/>
  <c r="BA60" i="2"/>
  <c r="AZ60" i="2"/>
  <c r="B60" i="2"/>
  <c r="BE59" i="2"/>
  <c r="BD59" i="2"/>
  <c r="BC59" i="2"/>
  <c r="BB59" i="2"/>
  <c r="BA59" i="2"/>
  <c r="AZ59" i="2"/>
  <c r="B59" i="2"/>
  <c r="BE58" i="2"/>
  <c r="BD58" i="2"/>
  <c r="BC58" i="2"/>
  <c r="BB58" i="2"/>
  <c r="BA58" i="2"/>
  <c r="AZ58" i="2"/>
  <c r="B58" i="2"/>
  <c r="BE57" i="2"/>
  <c r="BD57" i="2"/>
  <c r="BC57" i="2"/>
  <c r="BB57" i="2"/>
  <c r="BA57" i="2"/>
  <c r="AZ57" i="2"/>
  <c r="B57" i="2"/>
  <c r="BE56" i="2"/>
  <c r="BD56" i="2"/>
  <c r="BC56" i="2"/>
  <c r="BB56" i="2"/>
  <c r="BA56" i="2"/>
  <c r="AZ56" i="2"/>
  <c r="B56" i="2"/>
  <c r="BE55" i="2"/>
  <c r="BD55" i="2"/>
  <c r="BC55" i="2"/>
  <c r="BB55" i="2"/>
  <c r="BA55" i="2"/>
  <c r="AZ55" i="2"/>
  <c r="B55" i="2"/>
  <c r="BE54" i="2"/>
  <c r="BD54" i="2"/>
  <c r="BC54" i="2"/>
  <c r="BB54" i="2"/>
  <c r="BA54" i="2"/>
  <c r="AZ54" i="2"/>
  <c r="B54" i="2"/>
  <c r="BE53" i="2"/>
  <c r="BD53" i="2"/>
  <c r="BC53" i="2"/>
  <c r="BB53" i="2"/>
  <c r="BA53" i="2"/>
  <c r="AZ53" i="2"/>
  <c r="B53" i="2"/>
  <c r="BE52" i="2"/>
  <c r="BD52" i="2"/>
  <c r="BC52" i="2"/>
  <c r="BB52" i="2"/>
  <c r="BA52" i="2"/>
  <c r="AZ52" i="2"/>
  <c r="AW52" i="2"/>
  <c r="AW53" i="2" s="1"/>
  <c r="AV52" i="2"/>
  <c r="AV53" i="2" s="1"/>
  <c r="AV54" i="2" s="1"/>
  <c r="AV55" i="2" s="1"/>
  <c r="AV56" i="2" s="1"/>
  <c r="AV57" i="2" s="1"/>
  <c r="AV58" i="2" s="1"/>
  <c r="AV59" i="2" s="1"/>
  <c r="AV60" i="2" s="1"/>
  <c r="AV61" i="2" s="1"/>
  <c r="AV62" i="2" s="1"/>
  <c r="AV63" i="2" s="1"/>
  <c r="AU52" i="2"/>
  <c r="AU53" i="2" s="1"/>
  <c r="AU54" i="2" s="1"/>
  <c r="AU55" i="2" s="1"/>
  <c r="AU56" i="2" s="1"/>
  <c r="AU57" i="2" s="1"/>
  <c r="AU58" i="2" s="1"/>
  <c r="AU59" i="2" s="1"/>
  <c r="AU60" i="2" s="1"/>
  <c r="AU61" i="2" s="1"/>
  <c r="AU62" i="2" s="1"/>
  <c r="AU63" i="2" s="1"/>
  <c r="AT52" i="2"/>
  <c r="AT53" i="2" s="1"/>
  <c r="AT54" i="2" s="1"/>
  <c r="AT55" i="2" s="1"/>
  <c r="AT56" i="2" s="1"/>
  <c r="AT57" i="2" s="1"/>
  <c r="AT58" i="2" s="1"/>
  <c r="AT59" i="2" s="1"/>
  <c r="AT60" i="2" s="1"/>
  <c r="AT61" i="2" s="1"/>
  <c r="AT62" i="2" s="1"/>
  <c r="AT63" i="2" s="1"/>
  <c r="AS52" i="2"/>
  <c r="AS53" i="2" s="1"/>
  <c r="AS54" i="2" s="1"/>
  <c r="AS55" i="2" s="1"/>
  <c r="AS56" i="2" s="1"/>
  <c r="AS57" i="2" s="1"/>
  <c r="AS58" i="2" s="1"/>
  <c r="AS59" i="2" s="1"/>
  <c r="AS60" i="2" s="1"/>
  <c r="AS61" i="2" s="1"/>
  <c r="AS62" i="2" s="1"/>
  <c r="AS63" i="2" s="1"/>
  <c r="AR52" i="2"/>
  <c r="AR53" i="2" s="1"/>
  <c r="AR54" i="2" s="1"/>
  <c r="AR55" i="2" s="1"/>
  <c r="AR56" i="2" s="1"/>
  <c r="AR57" i="2" s="1"/>
  <c r="AR58" i="2" s="1"/>
  <c r="AR59" i="2" s="1"/>
  <c r="AR60" i="2" s="1"/>
  <c r="AR61" i="2" s="1"/>
  <c r="AR62" i="2" s="1"/>
  <c r="AR63" i="2" s="1"/>
  <c r="B52" i="2"/>
  <c r="BE51" i="2"/>
  <c r="BD51" i="2"/>
  <c r="BC51" i="2"/>
  <c r="BB51" i="2"/>
  <c r="BA51" i="2"/>
  <c r="AZ51" i="2"/>
  <c r="B51" i="2"/>
  <c r="BE50" i="2"/>
  <c r="BD50" i="2"/>
  <c r="BC50" i="2"/>
  <c r="BB50" i="2"/>
  <c r="BA50" i="2"/>
  <c r="AZ50" i="2"/>
  <c r="B50" i="2"/>
  <c r="BE49" i="2"/>
  <c r="BD49" i="2"/>
  <c r="BC49" i="2"/>
  <c r="BB49" i="2"/>
  <c r="BA49" i="2"/>
  <c r="AZ49" i="2"/>
  <c r="B49" i="2"/>
  <c r="BE48" i="2"/>
  <c r="BD48" i="2"/>
  <c r="BC48" i="2"/>
  <c r="BB48" i="2"/>
  <c r="BA48" i="2"/>
  <c r="AZ48" i="2"/>
  <c r="B48" i="2"/>
  <c r="BE47" i="2"/>
  <c r="BD47" i="2"/>
  <c r="BC47" i="2"/>
  <c r="BB47" i="2"/>
  <c r="BA47" i="2"/>
  <c r="AZ47" i="2"/>
  <c r="B47" i="2"/>
  <c r="BE46" i="2"/>
  <c r="BD46" i="2"/>
  <c r="BC46" i="2"/>
  <c r="BB46" i="2"/>
  <c r="BA46" i="2"/>
  <c r="AZ46" i="2"/>
  <c r="B46" i="2"/>
  <c r="BE45" i="2"/>
  <c r="BD45" i="2"/>
  <c r="BC45" i="2"/>
  <c r="BB45" i="2"/>
  <c r="BA45" i="2"/>
  <c r="AZ45" i="2"/>
  <c r="B45" i="2"/>
  <c r="BE44" i="2"/>
  <c r="BD44" i="2"/>
  <c r="BC44" i="2"/>
  <c r="BB44" i="2"/>
  <c r="BA44" i="2"/>
  <c r="AZ44" i="2"/>
  <c r="B44" i="2"/>
  <c r="BE43" i="2"/>
  <c r="BD43" i="2"/>
  <c r="BC43" i="2"/>
  <c r="BB43" i="2"/>
  <c r="BA43" i="2"/>
  <c r="AZ43" i="2"/>
  <c r="B43" i="2"/>
  <c r="BE42" i="2"/>
  <c r="BD42" i="2"/>
  <c r="BC42" i="2"/>
  <c r="BB42" i="2"/>
  <c r="BA42" i="2"/>
  <c r="AZ42" i="2"/>
  <c r="B42" i="2"/>
  <c r="BE41" i="2"/>
  <c r="BD41" i="2"/>
  <c r="BC41" i="2"/>
  <c r="BB41" i="2"/>
  <c r="BA41" i="2"/>
  <c r="AZ41" i="2"/>
  <c r="B41" i="2"/>
  <c r="BE40" i="2"/>
  <c r="BD40" i="2"/>
  <c r="BC40" i="2"/>
  <c r="BB40" i="2"/>
  <c r="BA40" i="2"/>
  <c r="AZ40" i="2"/>
  <c r="AW40" i="2"/>
  <c r="AW41" i="2" s="1"/>
  <c r="AV40" i="2"/>
  <c r="AV41" i="2" s="1"/>
  <c r="AV42" i="2" s="1"/>
  <c r="AV43" i="2" s="1"/>
  <c r="AV44" i="2" s="1"/>
  <c r="AV45" i="2" s="1"/>
  <c r="AV46" i="2" s="1"/>
  <c r="AV47" i="2" s="1"/>
  <c r="AV48" i="2" s="1"/>
  <c r="AV49" i="2" s="1"/>
  <c r="AV50" i="2" s="1"/>
  <c r="AV51" i="2" s="1"/>
  <c r="AU40" i="2"/>
  <c r="AU41" i="2" s="1"/>
  <c r="AU42" i="2" s="1"/>
  <c r="AU43" i="2" s="1"/>
  <c r="AU44" i="2" s="1"/>
  <c r="AU45" i="2" s="1"/>
  <c r="AU46" i="2" s="1"/>
  <c r="AU47" i="2" s="1"/>
  <c r="AU48" i="2" s="1"/>
  <c r="AU49" i="2" s="1"/>
  <c r="AU50" i="2" s="1"/>
  <c r="AU51" i="2" s="1"/>
  <c r="AT40" i="2"/>
  <c r="AT41" i="2" s="1"/>
  <c r="AT42" i="2" s="1"/>
  <c r="AT43" i="2" s="1"/>
  <c r="AT44" i="2" s="1"/>
  <c r="AT45" i="2" s="1"/>
  <c r="AT46" i="2" s="1"/>
  <c r="AT47" i="2" s="1"/>
  <c r="AT48" i="2" s="1"/>
  <c r="AT49" i="2" s="1"/>
  <c r="AT50" i="2" s="1"/>
  <c r="AT51" i="2" s="1"/>
  <c r="AS40" i="2"/>
  <c r="AS41" i="2" s="1"/>
  <c r="AS42" i="2" s="1"/>
  <c r="AS43" i="2" s="1"/>
  <c r="AS44" i="2" s="1"/>
  <c r="AS45" i="2" s="1"/>
  <c r="AS46" i="2" s="1"/>
  <c r="AS47" i="2" s="1"/>
  <c r="AS48" i="2" s="1"/>
  <c r="AS49" i="2" s="1"/>
  <c r="AS50" i="2" s="1"/>
  <c r="AS51" i="2" s="1"/>
  <c r="AR40" i="2"/>
  <c r="AR41" i="2" s="1"/>
  <c r="AR42" i="2" s="1"/>
  <c r="AR43" i="2" s="1"/>
  <c r="AR44" i="2" s="1"/>
  <c r="AR45" i="2" s="1"/>
  <c r="AR46" i="2" s="1"/>
  <c r="AR47" i="2" s="1"/>
  <c r="AR48" i="2" s="1"/>
  <c r="AR49" i="2" s="1"/>
  <c r="AR50" i="2" s="1"/>
  <c r="AR51" i="2" s="1"/>
  <c r="B40" i="2"/>
  <c r="BE39" i="2"/>
  <c r="BD39" i="2"/>
  <c r="BC39" i="2"/>
  <c r="BB39" i="2"/>
  <c r="BA39" i="2"/>
  <c r="AZ39" i="2"/>
  <c r="B39" i="2"/>
  <c r="BE38" i="2"/>
  <c r="BD38" i="2"/>
  <c r="BC38" i="2"/>
  <c r="BB38" i="2"/>
  <c r="BA38" i="2"/>
  <c r="AZ38" i="2"/>
  <c r="B38" i="2"/>
  <c r="BE37" i="2"/>
  <c r="BD37" i="2"/>
  <c r="BC37" i="2"/>
  <c r="BB37" i="2"/>
  <c r="BA37" i="2"/>
  <c r="AZ37" i="2"/>
  <c r="B37" i="2"/>
  <c r="BE36" i="2"/>
  <c r="BD36" i="2"/>
  <c r="BC36" i="2"/>
  <c r="BB36" i="2"/>
  <c r="BA36" i="2"/>
  <c r="AZ36" i="2"/>
  <c r="B36" i="2"/>
  <c r="BE35" i="2"/>
  <c r="BD35" i="2"/>
  <c r="BC35" i="2"/>
  <c r="BB35" i="2"/>
  <c r="BA35" i="2"/>
  <c r="AZ35" i="2"/>
  <c r="B35" i="2"/>
  <c r="BE34" i="2"/>
  <c r="BD34" i="2"/>
  <c r="BC34" i="2"/>
  <c r="BB34" i="2"/>
  <c r="BA34" i="2"/>
  <c r="AZ34" i="2"/>
  <c r="B34" i="2"/>
  <c r="BE33" i="2"/>
  <c r="BD33" i="2"/>
  <c r="BC33" i="2"/>
  <c r="BB33" i="2"/>
  <c r="BA33" i="2"/>
  <c r="AZ33" i="2"/>
  <c r="B33" i="2"/>
  <c r="BE32" i="2"/>
  <c r="BD32" i="2"/>
  <c r="BC32" i="2"/>
  <c r="BB32" i="2"/>
  <c r="BA32" i="2"/>
  <c r="AZ32" i="2"/>
  <c r="B32" i="2"/>
  <c r="BE31" i="2"/>
  <c r="BD31" i="2"/>
  <c r="BC31" i="2"/>
  <c r="BB31" i="2"/>
  <c r="BA31" i="2"/>
  <c r="AZ31" i="2"/>
  <c r="B31" i="2"/>
  <c r="BE30" i="2"/>
  <c r="BD30" i="2"/>
  <c r="BC30" i="2"/>
  <c r="BB30" i="2"/>
  <c r="BA30" i="2"/>
  <c r="AZ30" i="2"/>
  <c r="B30" i="2"/>
  <c r="BE29" i="2"/>
  <c r="BD29" i="2"/>
  <c r="BC29" i="2"/>
  <c r="BB29" i="2"/>
  <c r="BA29" i="2"/>
  <c r="AZ29" i="2"/>
  <c r="B29" i="2"/>
  <c r="BE28" i="2"/>
  <c r="BD28" i="2"/>
  <c r="BC28" i="2"/>
  <c r="BB28" i="2"/>
  <c r="BA28" i="2"/>
  <c r="AZ28" i="2"/>
  <c r="AW28" i="2"/>
  <c r="AW29" i="2" s="1"/>
  <c r="AT28" i="2"/>
  <c r="AT29" i="2" s="1"/>
  <c r="AT30" i="2" s="1"/>
  <c r="AT31" i="2" s="1"/>
  <c r="AT32" i="2" s="1"/>
  <c r="AT33" i="2" s="1"/>
  <c r="AT34" i="2" s="1"/>
  <c r="AT35" i="2" s="1"/>
  <c r="AT36" i="2" s="1"/>
  <c r="AT37" i="2" s="1"/>
  <c r="AT38" i="2" s="1"/>
  <c r="AT39" i="2" s="1"/>
  <c r="AS28" i="2"/>
  <c r="AS29" i="2" s="1"/>
  <c r="AS30" i="2" s="1"/>
  <c r="AS31" i="2" s="1"/>
  <c r="AS32" i="2" s="1"/>
  <c r="AS33" i="2" s="1"/>
  <c r="AS34" i="2" s="1"/>
  <c r="AS35" i="2" s="1"/>
  <c r="AS36" i="2" s="1"/>
  <c r="AS37" i="2" s="1"/>
  <c r="AS38" i="2" s="1"/>
  <c r="AS39" i="2" s="1"/>
  <c r="AR28" i="2"/>
  <c r="AR29" i="2" s="1"/>
  <c r="AR30" i="2" s="1"/>
  <c r="AR31" i="2" s="1"/>
  <c r="AR32" i="2" s="1"/>
  <c r="AR33" i="2" s="1"/>
  <c r="AR34" i="2" s="1"/>
  <c r="AR35" i="2" s="1"/>
  <c r="AR36" i="2" s="1"/>
  <c r="AR37" i="2" s="1"/>
  <c r="AR38" i="2" s="1"/>
  <c r="AR39" i="2" s="1"/>
  <c r="B28" i="2"/>
  <c r="BE27" i="2"/>
  <c r="BD27" i="2"/>
  <c r="BC27" i="2"/>
  <c r="BB27" i="2"/>
  <c r="BA27" i="2"/>
  <c r="AZ27" i="2"/>
  <c r="B27" i="2"/>
  <c r="BE26" i="2"/>
  <c r="BD26" i="2"/>
  <c r="BC26" i="2"/>
  <c r="BB26" i="2"/>
  <c r="BA26" i="2"/>
  <c r="AZ26" i="2"/>
  <c r="B26" i="2"/>
  <c r="BE25" i="2"/>
  <c r="BD25" i="2"/>
  <c r="BC25" i="2"/>
  <c r="BB25" i="2"/>
  <c r="BA25" i="2"/>
  <c r="AZ25" i="2"/>
  <c r="B25" i="2"/>
  <c r="BE24" i="2"/>
  <c r="BD24" i="2"/>
  <c r="BC24" i="2"/>
  <c r="BB24" i="2"/>
  <c r="BA24" i="2"/>
  <c r="AZ24" i="2"/>
  <c r="B24" i="2"/>
  <c r="BE23" i="2"/>
  <c r="BD23" i="2"/>
  <c r="BC23" i="2"/>
  <c r="BB23" i="2"/>
  <c r="BA23" i="2"/>
  <c r="AZ23" i="2"/>
  <c r="B23" i="2"/>
  <c r="BE22" i="2"/>
  <c r="BD22" i="2"/>
  <c r="BC22" i="2"/>
  <c r="BB22" i="2"/>
  <c r="BA22" i="2"/>
  <c r="AZ22" i="2"/>
  <c r="B22" i="2"/>
  <c r="BE21" i="2"/>
  <c r="BD21" i="2"/>
  <c r="BC21" i="2"/>
  <c r="BB21" i="2"/>
  <c r="BA21" i="2"/>
  <c r="AZ21" i="2"/>
  <c r="B21" i="2"/>
  <c r="BE20" i="2"/>
  <c r="BD20" i="2"/>
  <c r="BC20" i="2"/>
  <c r="BB20" i="2"/>
  <c r="BA20" i="2"/>
  <c r="AZ20" i="2"/>
  <c r="B20" i="2"/>
  <c r="BE19" i="2"/>
  <c r="BD19" i="2"/>
  <c r="BC19" i="2"/>
  <c r="BB19" i="2"/>
  <c r="BA19" i="2"/>
  <c r="AZ19" i="2"/>
  <c r="B19" i="2"/>
  <c r="BE18" i="2"/>
  <c r="BD18" i="2"/>
  <c r="BC18" i="2"/>
  <c r="BB18" i="2"/>
  <c r="BA18" i="2"/>
  <c r="AZ18" i="2"/>
  <c r="B18" i="2"/>
  <c r="BE17" i="2"/>
  <c r="BD17" i="2"/>
  <c r="BC17" i="2"/>
  <c r="BB17" i="2"/>
  <c r="BA17" i="2"/>
  <c r="AZ17" i="2"/>
  <c r="B17" i="2"/>
  <c r="BE16" i="2"/>
  <c r="BD16" i="2"/>
  <c r="BC16" i="2"/>
  <c r="BB16" i="2"/>
  <c r="BA16" i="2"/>
  <c r="AZ16" i="2"/>
  <c r="AW16" i="2"/>
  <c r="AX16" i="2" s="1"/>
  <c r="AT16" i="2"/>
  <c r="AT17" i="2" s="1"/>
  <c r="AT18" i="2" s="1"/>
  <c r="AT19" i="2" s="1"/>
  <c r="AT20" i="2" s="1"/>
  <c r="AT21" i="2" s="1"/>
  <c r="AT22" i="2" s="1"/>
  <c r="AT23" i="2" s="1"/>
  <c r="AT24" i="2" s="1"/>
  <c r="AT25" i="2" s="1"/>
  <c r="AT26" i="2" s="1"/>
  <c r="AT27" i="2" s="1"/>
  <c r="AS16" i="2"/>
  <c r="AS17" i="2" s="1"/>
  <c r="AS18" i="2" s="1"/>
  <c r="AS19" i="2" s="1"/>
  <c r="AS20" i="2" s="1"/>
  <c r="AS21" i="2" s="1"/>
  <c r="AS22" i="2" s="1"/>
  <c r="AS23" i="2" s="1"/>
  <c r="AS24" i="2" s="1"/>
  <c r="AS25" i="2" s="1"/>
  <c r="AS26" i="2" s="1"/>
  <c r="AS27" i="2" s="1"/>
  <c r="AR16" i="2"/>
  <c r="AR17" i="2" s="1"/>
  <c r="AR18" i="2" s="1"/>
  <c r="AR19" i="2" s="1"/>
  <c r="AR20" i="2" s="1"/>
  <c r="AR21" i="2" s="1"/>
  <c r="AR22" i="2" s="1"/>
  <c r="AR23" i="2" s="1"/>
  <c r="AR24" i="2" s="1"/>
  <c r="AR25" i="2" s="1"/>
  <c r="AR26" i="2" s="1"/>
  <c r="AR27" i="2" s="1"/>
  <c r="B16" i="2"/>
  <c r="BE15" i="2"/>
  <c r="BD15" i="2"/>
  <c r="BC15" i="2"/>
  <c r="BB15" i="2"/>
  <c r="BA15" i="2"/>
  <c r="AZ15" i="2"/>
  <c r="B15" i="2"/>
  <c r="B14" i="2"/>
  <c r="B13" i="2"/>
  <c r="B12" i="2"/>
  <c r="B11" i="2"/>
  <c r="B10" i="2"/>
  <c r="B9" i="2"/>
  <c r="B8" i="2"/>
  <c r="B7" i="2"/>
  <c r="B6" i="2"/>
  <c r="B5" i="2"/>
  <c r="AW4" i="2"/>
  <c r="AW5" i="2" s="1"/>
  <c r="AT4" i="2"/>
  <c r="AT5" i="2" s="1"/>
  <c r="AT6" i="2" s="1"/>
  <c r="AT7" i="2" s="1"/>
  <c r="AT8" i="2" s="1"/>
  <c r="AT9" i="2" s="1"/>
  <c r="AT10" i="2" s="1"/>
  <c r="AT11" i="2" s="1"/>
  <c r="AT12" i="2" s="1"/>
  <c r="AT13" i="2" s="1"/>
  <c r="AT14" i="2" s="1"/>
  <c r="AT15" i="2" s="1"/>
  <c r="AS4" i="2"/>
  <c r="AS5" i="2" s="1"/>
  <c r="AS6" i="2" s="1"/>
  <c r="AS7" i="2" s="1"/>
  <c r="AS8" i="2" s="1"/>
  <c r="AS9" i="2" s="1"/>
  <c r="AS10" i="2" s="1"/>
  <c r="AS11" i="2" s="1"/>
  <c r="AS12" i="2" s="1"/>
  <c r="AS13" i="2" s="1"/>
  <c r="AS14" i="2" s="1"/>
  <c r="AS15" i="2" s="1"/>
  <c r="AR4" i="2"/>
  <c r="AR5" i="2" s="1"/>
  <c r="AR6" i="2" s="1"/>
  <c r="AR7" i="2" s="1"/>
  <c r="AR8" i="2" s="1"/>
  <c r="AR9" i="2" s="1"/>
  <c r="AR10" i="2" s="1"/>
  <c r="AR11" i="2" s="1"/>
  <c r="AR12" i="2" s="1"/>
  <c r="AR13" i="2" s="1"/>
  <c r="AR14" i="2" s="1"/>
  <c r="AR15" i="2" s="1"/>
  <c r="B4" i="2"/>
  <c r="K18" i="4" l="1"/>
  <c r="BB28" i="4"/>
  <c r="BD27" i="4"/>
  <c r="BF45" i="4"/>
  <c r="AV45" i="4"/>
  <c r="AV31" i="4"/>
  <c r="AZ14" i="4"/>
  <c r="BF49" i="4"/>
  <c r="BD31" i="4"/>
  <c r="BB48" i="4"/>
  <c r="AX31" i="4"/>
  <c r="AX50" i="4"/>
  <c r="AV47" i="4"/>
  <c r="AV48" i="4"/>
  <c r="AV30" i="4"/>
  <c r="AV49" i="4"/>
  <c r="AV29" i="4"/>
  <c r="AU32" i="4"/>
  <c r="AU31" i="4"/>
  <c r="AU49" i="4"/>
  <c r="AU30" i="4"/>
  <c r="AU47" i="4"/>
  <c r="AU48" i="4"/>
  <c r="AU50" i="4"/>
  <c r="AU29" i="4"/>
  <c r="AV50" i="4"/>
  <c r="AV32" i="4"/>
  <c r="BF12" i="4"/>
  <c r="AX13" i="4"/>
  <c r="BB14" i="4"/>
  <c r="AX15" i="4"/>
  <c r="AZ12" i="4"/>
  <c r="BD13" i="4"/>
  <c r="AV15" i="4"/>
  <c r="BB13" i="4"/>
  <c r="BF14" i="4"/>
  <c r="BB15" i="4"/>
  <c r="BD12" i="4"/>
  <c r="AV14" i="4"/>
  <c r="AZ15" i="4"/>
  <c r="BF13" i="4"/>
  <c r="AX12" i="4"/>
  <c r="BF15" i="4"/>
  <c r="AV13" i="4"/>
  <c r="BC13" i="4"/>
  <c r="BA15" i="4"/>
  <c r="AU13" i="4"/>
  <c r="AY14" i="4"/>
  <c r="BA12" i="4"/>
  <c r="AY15" i="4"/>
  <c r="BC12" i="4"/>
  <c r="AU14" i="4"/>
  <c r="AU12" i="4"/>
  <c r="BA13" i="4"/>
  <c r="BE13" i="4"/>
  <c r="AW13" i="4"/>
  <c r="BC14" i="4"/>
  <c r="BA14" i="4"/>
  <c r="AW14" i="4"/>
  <c r="AY13" i="4"/>
  <c r="AY12" i="4"/>
  <c r="AU15" i="4"/>
  <c r="AW12" i="4"/>
  <c r="AW15" i="4"/>
  <c r="BE12" i="4"/>
  <c r="BE14" i="4"/>
  <c r="BC15" i="4"/>
  <c r="BE15" i="4"/>
  <c r="BD15" i="4"/>
  <c r="AX14" i="4"/>
  <c r="AV12" i="4"/>
  <c r="BB12" i="4"/>
  <c r="AZ13" i="4"/>
  <c r="BD14" i="4"/>
  <c r="BD48" i="4"/>
  <c r="BD50" i="4"/>
  <c r="BD29" i="4"/>
  <c r="BC29" i="4"/>
  <c r="BC48" i="4"/>
  <c r="BC30" i="4"/>
  <c r="BC47" i="4"/>
  <c r="BC31" i="4"/>
  <c r="BC50" i="4"/>
  <c r="BC32" i="4"/>
  <c r="BC49" i="4"/>
  <c r="BD47" i="4"/>
  <c r="BD49" i="4"/>
  <c r="BD30" i="4"/>
  <c r="BD32" i="4"/>
  <c r="AZ28" i="4"/>
  <c r="AY29" i="4"/>
  <c r="AY48" i="4"/>
  <c r="AY30" i="4"/>
  <c r="AY47" i="4"/>
  <c r="AY31" i="4"/>
  <c r="AY49" i="4"/>
  <c r="AY50" i="4"/>
  <c r="AY32" i="4"/>
  <c r="AZ50" i="4"/>
  <c r="AZ30" i="4"/>
  <c r="AZ49" i="4"/>
  <c r="AZ29" i="4"/>
  <c r="AZ48" i="4"/>
  <c r="AZ32" i="4"/>
  <c r="AZ47" i="4"/>
  <c r="AZ31" i="4"/>
  <c r="BF31" i="4"/>
  <c r="BF47" i="4"/>
  <c r="BF32" i="4"/>
  <c r="BF48" i="4"/>
  <c r="BF29" i="4"/>
  <c r="BF28" i="4"/>
  <c r="BE50" i="4"/>
  <c r="BE30" i="4"/>
  <c r="BE31" i="4"/>
  <c r="BE48" i="4"/>
  <c r="BE32" i="4"/>
  <c r="BE29" i="4"/>
  <c r="BE47" i="4"/>
  <c r="BE49" i="4"/>
  <c r="BF30" i="4"/>
  <c r="BF50" i="4"/>
  <c r="AX30" i="4"/>
  <c r="AX32" i="4"/>
  <c r="AX47" i="4"/>
  <c r="AX49" i="4"/>
  <c r="AX29" i="4"/>
  <c r="AX48" i="4"/>
  <c r="AX45" i="4"/>
  <c r="AW50" i="4"/>
  <c r="AW32" i="4"/>
  <c r="AW29" i="4"/>
  <c r="AW48" i="4"/>
  <c r="AW30" i="4"/>
  <c r="AW47" i="4"/>
  <c r="BB32" i="4"/>
  <c r="BA30" i="4"/>
  <c r="BA47" i="4"/>
  <c r="BA50" i="4"/>
  <c r="BA31" i="4"/>
  <c r="BA32" i="4"/>
  <c r="BA29" i="4"/>
  <c r="BA48" i="4"/>
  <c r="BA49" i="4"/>
  <c r="BB31" i="4"/>
  <c r="BB47" i="4"/>
  <c r="BB30" i="4"/>
  <c r="BB50" i="4"/>
  <c r="BB29" i="4"/>
  <c r="BB49" i="4"/>
  <c r="BF10" i="4"/>
  <c r="AV10" i="4"/>
  <c r="BB10" i="4"/>
  <c r="AZ11" i="4"/>
  <c r="AX10" i="4"/>
  <c r="BD11" i="4"/>
  <c r="AW10" i="4"/>
  <c r="AY11" i="4"/>
  <c r="AW11" i="4"/>
  <c r="BC11" i="4"/>
  <c r="BE11" i="4"/>
  <c r="AU10" i="4"/>
  <c r="BC10" i="4"/>
  <c r="BE10" i="4"/>
  <c r="AY10" i="4"/>
  <c r="AU11" i="4"/>
  <c r="BA11" i="4"/>
  <c r="BA10" i="4"/>
  <c r="AZ10" i="4"/>
  <c r="BB11" i="4"/>
  <c r="AX11" i="4"/>
  <c r="AV11" i="4"/>
  <c r="BD10" i="4"/>
  <c r="BF11" i="4"/>
  <c r="AU46" i="4"/>
  <c r="AU45" i="4"/>
  <c r="AU28" i="4"/>
  <c r="AU27" i="4"/>
  <c r="AV46" i="4"/>
  <c r="AV27" i="4"/>
  <c r="AV28" i="4"/>
  <c r="AX27" i="4"/>
  <c r="AX28" i="4"/>
  <c r="AW28" i="4"/>
  <c r="AW45" i="4"/>
  <c r="AW46" i="4"/>
  <c r="AW27" i="4"/>
  <c r="AX46" i="4"/>
  <c r="AZ45" i="4"/>
  <c r="AY46" i="4"/>
  <c r="AY27" i="4"/>
  <c r="AY28" i="4"/>
  <c r="AY45" i="4"/>
  <c r="AZ46" i="4"/>
  <c r="AZ27" i="4"/>
  <c r="BA27" i="4"/>
  <c r="BA45" i="4"/>
  <c r="BA46" i="4"/>
  <c r="BA28" i="4"/>
  <c r="BB45" i="4"/>
  <c r="BB27" i="4"/>
  <c r="BB46" i="4"/>
  <c r="BC28" i="4"/>
  <c r="BC45" i="4"/>
  <c r="BC27" i="4"/>
  <c r="BC46" i="4"/>
  <c r="BD46" i="4"/>
  <c r="BD45" i="4"/>
  <c r="BD28" i="4"/>
  <c r="BE46" i="4"/>
  <c r="BE45" i="4"/>
  <c r="BE28" i="4"/>
  <c r="BE27" i="4"/>
  <c r="BF27" i="4"/>
  <c r="BF46" i="4"/>
  <c r="P20" i="4"/>
  <c r="L20" i="4"/>
  <c r="Q20" i="4"/>
  <c r="K20" i="4"/>
  <c r="F20" i="4"/>
  <c r="F22" i="4"/>
  <c r="G20" i="4"/>
  <c r="G22" i="4"/>
  <c r="Q22" i="4"/>
  <c r="L22" i="4"/>
  <c r="K22" i="4"/>
  <c r="P22" i="4"/>
  <c r="AK95" i="4"/>
  <c r="AK68" i="4"/>
  <c r="AU21" i="4"/>
  <c r="AU43" i="4"/>
  <c r="AU25" i="4"/>
  <c r="L17" i="4"/>
  <c r="AU41" i="4"/>
  <c r="AU22" i="4"/>
  <c r="P17" i="4"/>
  <c r="AU42" i="4"/>
  <c r="K17" i="4"/>
  <c r="Q17" i="4"/>
  <c r="AU24" i="4"/>
  <c r="AU44" i="4"/>
  <c r="AU26" i="4"/>
  <c r="AU39" i="4"/>
  <c r="AU23" i="4"/>
  <c r="AU40" i="4"/>
  <c r="AV24" i="4"/>
  <c r="AV44" i="4"/>
  <c r="AV43" i="4"/>
  <c r="AV26" i="4"/>
  <c r="AV21" i="4"/>
  <c r="AV40" i="4"/>
  <c r="AV42" i="4"/>
  <c r="AV22" i="4"/>
  <c r="AV41" i="4"/>
  <c r="AV23" i="4"/>
  <c r="AV25" i="4"/>
  <c r="AV39" i="4"/>
  <c r="BE24" i="4"/>
  <c r="BE39" i="4"/>
  <c r="BE44" i="4"/>
  <c r="BE26" i="4"/>
  <c r="BE43" i="4"/>
  <c r="BE25" i="4"/>
  <c r="BE22" i="4"/>
  <c r="BE41" i="4"/>
  <c r="BE40" i="4"/>
  <c r="BE42" i="4"/>
  <c r="BE23" i="4"/>
  <c r="BE21" i="4"/>
  <c r="BF21" i="4"/>
  <c r="BF26" i="4"/>
  <c r="BF39" i="4"/>
  <c r="BF24" i="4"/>
  <c r="BF41" i="4"/>
  <c r="BF44" i="4"/>
  <c r="BF43" i="4"/>
  <c r="BF25" i="4"/>
  <c r="BF42" i="4"/>
  <c r="BF22" i="4"/>
  <c r="BF23" i="4"/>
  <c r="BF40" i="4"/>
  <c r="BC41" i="4"/>
  <c r="BC25" i="4"/>
  <c r="K21" i="4"/>
  <c r="BC43" i="4"/>
  <c r="BC21" i="4"/>
  <c r="BC22" i="4"/>
  <c r="BC26" i="4"/>
  <c r="L21" i="4"/>
  <c r="BC42" i="4"/>
  <c r="BC23" i="4"/>
  <c r="BC39" i="4"/>
  <c r="BC24" i="4"/>
  <c r="BC44" i="4"/>
  <c r="Q21" i="4"/>
  <c r="BC40" i="4"/>
  <c r="P21" i="4"/>
  <c r="BD24" i="4"/>
  <c r="BD44" i="4"/>
  <c r="BD42" i="4"/>
  <c r="BD26" i="4"/>
  <c r="BD40" i="4"/>
  <c r="BD25" i="4"/>
  <c r="BD23" i="4"/>
  <c r="BD21" i="4"/>
  <c r="BD43" i="4"/>
  <c r="BD41" i="4"/>
  <c r="BD39" i="4"/>
  <c r="BD22" i="4"/>
  <c r="BA39" i="4"/>
  <c r="BA23" i="4"/>
  <c r="BA40" i="4"/>
  <c r="AJ95" i="4"/>
  <c r="AJ68" i="4"/>
  <c r="BA44" i="4"/>
  <c r="BA42" i="4"/>
  <c r="BA26" i="4"/>
  <c r="BA22" i="4"/>
  <c r="BA41" i="4"/>
  <c r="BA21" i="4"/>
  <c r="BA24" i="4"/>
  <c r="BA43" i="4"/>
  <c r="BA25" i="4"/>
  <c r="BB26" i="4"/>
  <c r="BB22" i="4"/>
  <c r="BB39" i="4"/>
  <c r="BB23" i="4"/>
  <c r="BB44" i="4"/>
  <c r="BB40" i="4"/>
  <c r="BB42" i="4"/>
  <c r="BB43" i="4"/>
  <c r="BB21" i="4"/>
  <c r="BB41" i="4"/>
  <c r="BB24" i="4"/>
  <c r="BB25" i="4"/>
  <c r="AY44" i="4"/>
  <c r="P18" i="4"/>
  <c r="AY26" i="4"/>
  <c r="AY42" i="4"/>
  <c r="AY25" i="4"/>
  <c r="AY22" i="4"/>
  <c r="AY23" i="4"/>
  <c r="AY24" i="4"/>
  <c r="AY41" i="4"/>
  <c r="Q18" i="4"/>
  <c r="AY21" i="4"/>
  <c r="L18" i="4"/>
  <c r="AY39" i="4"/>
  <c r="AY40" i="4"/>
  <c r="AY43" i="4"/>
  <c r="AZ42" i="4"/>
  <c r="AZ22" i="4"/>
  <c r="AZ43" i="4"/>
  <c r="AZ40" i="4"/>
  <c r="AZ44" i="4"/>
  <c r="AZ26" i="4"/>
  <c r="AZ24" i="4"/>
  <c r="AZ41" i="4"/>
  <c r="AZ23" i="4"/>
  <c r="AZ25" i="4"/>
  <c r="AZ39" i="4"/>
  <c r="AZ21" i="4"/>
  <c r="AW24" i="4"/>
  <c r="AW42" i="4"/>
  <c r="AW22" i="4"/>
  <c r="AW44" i="4"/>
  <c r="AW40" i="4"/>
  <c r="AW41" i="4"/>
  <c r="AW23" i="4"/>
  <c r="AW43" i="4"/>
  <c r="AW25" i="4"/>
  <c r="AW39" i="4"/>
  <c r="AW26" i="4"/>
  <c r="AW21" i="4"/>
  <c r="AX21" i="4"/>
  <c r="AX40" i="4"/>
  <c r="AX44" i="4"/>
  <c r="AX24" i="4"/>
  <c r="AX26" i="4"/>
  <c r="AX39" i="4"/>
  <c r="AX43" i="4"/>
  <c r="AX22" i="4"/>
  <c r="AX23" i="4"/>
  <c r="AX25" i="4"/>
  <c r="AX41" i="4"/>
  <c r="AX42" i="4"/>
  <c r="AK41" i="4"/>
  <c r="F19" i="4"/>
  <c r="AW9" i="4"/>
  <c r="BC7" i="4"/>
  <c r="BA6" i="4"/>
  <c r="AU5" i="4"/>
  <c r="BA8" i="4"/>
  <c r="BC5" i="4"/>
  <c r="BA9" i="4"/>
  <c r="BE6" i="4"/>
  <c r="AW4" i="4"/>
  <c r="BE8" i="4"/>
  <c r="AY7" i="4"/>
  <c r="AW6" i="4"/>
  <c r="BE4" i="4"/>
  <c r="F17" i="4"/>
  <c r="BE9" i="4"/>
  <c r="AU7" i="4"/>
  <c r="BA4" i="4"/>
  <c r="AW8" i="4"/>
  <c r="AY5" i="4"/>
  <c r="BC9" i="4"/>
  <c r="F18" i="4"/>
  <c r="AU4" i="4"/>
  <c r="BA5" i="4"/>
  <c r="BC6" i="4"/>
  <c r="AU8" i="4"/>
  <c r="AY9" i="4"/>
  <c r="G17" i="4"/>
  <c r="AU6" i="4"/>
  <c r="BC8" i="4"/>
  <c r="AW5" i="4"/>
  <c r="AU9" i="4"/>
  <c r="G19" i="4"/>
  <c r="G18" i="4"/>
  <c r="AY4" i="4"/>
  <c r="BE5" i="4"/>
  <c r="AW7" i="4"/>
  <c r="AY8" i="4"/>
  <c r="G21" i="4"/>
  <c r="BC4" i="4"/>
  <c r="BA7" i="4"/>
  <c r="F21" i="4"/>
  <c r="AY6" i="4"/>
  <c r="BE7" i="4"/>
  <c r="AX7" i="4"/>
  <c r="BD4" i="4"/>
  <c r="BF4" i="4"/>
  <c r="BD9" i="4"/>
  <c r="AV7" i="4"/>
  <c r="AZ5" i="4"/>
  <c r="AX8" i="4"/>
  <c r="AV4" i="4"/>
  <c r="BF6" i="4"/>
  <c r="BF9" i="4"/>
  <c r="BB5" i="4"/>
  <c r="AZ8" i="4"/>
  <c r="AZ7" i="4"/>
  <c r="AX5" i="4"/>
  <c r="AV8" i="4"/>
  <c r="BB7" i="4"/>
  <c r="BD8" i="4"/>
  <c r="AZ9" i="4"/>
  <c r="AZ6" i="4"/>
  <c r="AX4" i="4"/>
  <c r="AX9" i="4"/>
  <c r="BD6" i="4"/>
  <c r="BB4" i="4"/>
  <c r="BF7" i="4"/>
  <c r="BB8" i="4"/>
  <c r="AV6" i="4"/>
  <c r="AV9" i="4"/>
  <c r="BF8" i="4"/>
  <c r="AX6" i="4"/>
  <c r="BB9" i="4"/>
  <c r="BD7" i="4"/>
  <c r="AZ4" i="4"/>
  <c r="AV5" i="4"/>
  <c r="BB6" i="4"/>
  <c r="BF5" i="4"/>
  <c r="BD5" i="4"/>
  <c r="AX40" i="2"/>
  <c r="AX76" i="2"/>
  <c r="AX112" i="2"/>
  <c r="AX124" i="2"/>
  <c r="AX28" i="2"/>
  <c r="AX64" i="2"/>
  <c r="AX136" i="2"/>
  <c r="AX52" i="2"/>
  <c r="AX5" i="2"/>
  <c r="AW6" i="2"/>
  <c r="AX4" i="2"/>
  <c r="AW42" i="2"/>
  <c r="AX41" i="2"/>
  <c r="AW66" i="2"/>
  <c r="AX65" i="2"/>
  <c r="AX29" i="2"/>
  <c r="AW30" i="2"/>
  <c r="AW54" i="2"/>
  <c r="AX53" i="2"/>
  <c r="AW78" i="2"/>
  <c r="AX77" i="2"/>
  <c r="AW89" i="2"/>
  <c r="AX88" i="2"/>
  <c r="AW101" i="2"/>
  <c r="AX100" i="2"/>
  <c r="AW17" i="2"/>
  <c r="AX160" i="2"/>
  <c r="AW161" i="2"/>
  <c r="AW114" i="2"/>
  <c r="AX113" i="2"/>
  <c r="AW138" i="2"/>
  <c r="AX137" i="2"/>
  <c r="AW126" i="2"/>
  <c r="AX125" i="2"/>
  <c r="AW173" i="2"/>
  <c r="AX172" i="2"/>
  <c r="AW149" i="2"/>
  <c r="AW186" i="2"/>
  <c r="AX185" i="2"/>
  <c r="AX184" i="2"/>
  <c r="BB16" i="4" l="1"/>
  <c r="AW16" i="4"/>
  <c r="AU16" i="4"/>
  <c r="AZ51" i="4"/>
  <c r="AV51" i="4"/>
  <c r="BE16" i="4"/>
  <c r="BC16" i="4"/>
  <c r="BD51" i="4"/>
  <c r="AU33" i="4"/>
  <c r="AU51" i="4"/>
  <c r="AV33" i="4"/>
  <c r="AR68" i="4"/>
  <c r="AO68" i="4"/>
  <c r="AN68" i="4"/>
  <c r="AM68" i="4"/>
  <c r="AK67" i="4"/>
  <c r="AR95" i="4"/>
  <c r="AO95" i="4"/>
  <c r="AK94" i="4"/>
  <c r="AN95" i="4"/>
  <c r="AM95" i="4"/>
  <c r="BE33" i="4"/>
  <c r="BE51" i="4"/>
  <c r="BF51" i="4"/>
  <c r="BF33" i="4"/>
  <c r="BD33" i="4"/>
  <c r="BC51" i="4"/>
  <c r="BC33" i="4"/>
  <c r="BB51" i="4"/>
  <c r="AQ68" i="4"/>
  <c r="AJ67" i="4"/>
  <c r="AP68" i="4"/>
  <c r="AP95" i="4"/>
  <c r="AJ94" i="4"/>
  <c r="AQ95" i="4"/>
  <c r="BB33" i="4"/>
  <c r="BA33" i="4"/>
  <c r="BA51" i="4"/>
  <c r="AZ33" i="4"/>
  <c r="AY33" i="4"/>
  <c r="AY51" i="4"/>
  <c r="AX51" i="4"/>
  <c r="AX33" i="4"/>
  <c r="BF16" i="4"/>
  <c r="AY16" i="4"/>
  <c r="BD16" i="4"/>
  <c r="AZ16" i="4"/>
  <c r="AX16" i="4"/>
  <c r="AV16" i="4"/>
  <c r="BA16" i="4"/>
  <c r="AQ41" i="4"/>
  <c r="AN41" i="4"/>
  <c r="AR41" i="4"/>
  <c r="AO41" i="4"/>
  <c r="AK40" i="4"/>
  <c r="AP41" i="4"/>
  <c r="AM41" i="4"/>
  <c r="AX89" i="2"/>
  <c r="AW90" i="2"/>
  <c r="AW7" i="2"/>
  <c r="AX6" i="2"/>
  <c r="AX161" i="2"/>
  <c r="AW162" i="2"/>
  <c r="AX101" i="2"/>
  <c r="AW102" i="2"/>
  <c r="AW79" i="2"/>
  <c r="AX78" i="2"/>
  <c r="AW43" i="2"/>
  <c r="AX42" i="2"/>
  <c r="AW187" i="2"/>
  <c r="AX186" i="2"/>
  <c r="AX17" i="2"/>
  <c r="AW18" i="2"/>
  <c r="AW55" i="2"/>
  <c r="AX54" i="2"/>
  <c r="AX173" i="2"/>
  <c r="AW174" i="2"/>
  <c r="AX138" i="2"/>
  <c r="AW139" i="2"/>
  <c r="AW67" i="2"/>
  <c r="AX66" i="2"/>
  <c r="AX149" i="2"/>
  <c r="AW150" i="2"/>
  <c r="AX126" i="2"/>
  <c r="AW127" i="2"/>
  <c r="AX114" i="2"/>
  <c r="AW115" i="2"/>
  <c r="AX30" i="2"/>
  <c r="AW31" i="2"/>
  <c r="AO3" i="4" l="1"/>
  <c r="M17" i="4" s="1"/>
  <c r="AM6" i="4"/>
  <c r="H20" i="4" s="1"/>
  <c r="AQ3" i="4"/>
  <c r="R17" i="4" s="1"/>
  <c r="AQ7" i="4"/>
  <c r="R21" i="4" s="1"/>
  <c r="AM3" i="4"/>
  <c r="H17" i="4" s="1"/>
  <c r="AM4" i="4"/>
  <c r="H19" i="4" s="1"/>
  <c r="AM8" i="4"/>
  <c r="H22" i="4" s="1"/>
  <c r="AQ5" i="4"/>
  <c r="R18" i="4" s="1"/>
  <c r="AO6" i="4"/>
  <c r="M20" i="4" s="1"/>
  <c r="AM7" i="4"/>
  <c r="H21" i="4" s="1"/>
  <c r="AR67" i="4"/>
  <c r="AK66" i="4"/>
  <c r="AN67" i="4"/>
  <c r="AM67" i="4"/>
  <c r="AO67" i="4"/>
  <c r="AR94" i="4"/>
  <c r="AK93" i="4"/>
  <c r="AO94" i="4"/>
  <c r="AN94" i="4"/>
  <c r="AM94" i="4"/>
  <c r="AO8" i="4"/>
  <c r="M22" i="4" s="1"/>
  <c r="AQ8" i="4"/>
  <c r="R22" i="4" s="1"/>
  <c r="AO7" i="4"/>
  <c r="M21" i="4" s="1"/>
  <c r="AQ67" i="4"/>
  <c r="AJ66" i="4"/>
  <c r="AP67" i="4"/>
  <c r="AJ93" i="4"/>
  <c r="AQ94" i="4"/>
  <c r="AP94" i="4"/>
  <c r="AQ6" i="4"/>
  <c r="R20" i="4" s="1"/>
  <c r="AO5" i="4"/>
  <c r="M18" i="4" s="1"/>
  <c r="AM5" i="4"/>
  <c r="H18" i="4" s="1"/>
  <c r="AO40" i="4"/>
  <c r="AK39" i="4"/>
  <c r="AR40" i="4"/>
  <c r="AP40" i="4"/>
  <c r="AQ40" i="4"/>
  <c r="AM40" i="4"/>
  <c r="AN40" i="4"/>
  <c r="AW188" i="2"/>
  <c r="AW189" i="2" s="1"/>
  <c r="AX187" i="2"/>
  <c r="AW128" i="2"/>
  <c r="AX127" i="2"/>
  <c r="AX18" i="2"/>
  <c r="AW19" i="2"/>
  <c r="AW103" i="2"/>
  <c r="AX102" i="2"/>
  <c r="AW68" i="2"/>
  <c r="AX67" i="2"/>
  <c r="AW44" i="2"/>
  <c r="AX43" i="2"/>
  <c r="AX7" i="2"/>
  <c r="AW8" i="2"/>
  <c r="AW56" i="2"/>
  <c r="AX55" i="2"/>
  <c r="AW80" i="2"/>
  <c r="AX79" i="2"/>
  <c r="AX31" i="2"/>
  <c r="AW32" i="2"/>
  <c r="AW175" i="2"/>
  <c r="AX174" i="2"/>
  <c r="AW116" i="2"/>
  <c r="AX115" i="2"/>
  <c r="AX150" i="2"/>
  <c r="AW151" i="2"/>
  <c r="AW140" i="2"/>
  <c r="AX139" i="2"/>
  <c r="AX162" i="2"/>
  <c r="AW163" i="2"/>
  <c r="AW91" i="2"/>
  <c r="AX90" i="2"/>
  <c r="AX189" i="2" l="1"/>
  <c r="AW190" i="2"/>
  <c r="AR93" i="4"/>
  <c r="AO93" i="4"/>
  <c r="AK92" i="4"/>
  <c r="AM93" i="4"/>
  <c r="AN93" i="4"/>
  <c r="AO66" i="4"/>
  <c r="AR66" i="4"/>
  <c r="AK65" i="4"/>
  <c r="AN66" i="4"/>
  <c r="AM66" i="4"/>
  <c r="AP93" i="4"/>
  <c r="AJ92" i="4"/>
  <c r="AQ93" i="4"/>
  <c r="AQ66" i="4"/>
  <c r="AJ65" i="4"/>
  <c r="AP66" i="4"/>
  <c r="AO39" i="4"/>
  <c r="AR39" i="4"/>
  <c r="AK38" i="4"/>
  <c r="AN39" i="4"/>
  <c r="AQ39" i="4"/>
  <c r="AP39" i="4"/>
  <c r="AM39" i="4"/>
  <c r="AW141" i="2"/>
  <c r="AX140" i="2"/>
  <c r="AW117" i="2"/>
  <c r="AX116" i="2"/>
  <c r="AW57" i="2"/>
  <c r="AX56" i="2"/>
  <c r="AW45" i="2"/>
  <c r="AX44" i="2"/>
  <c r="AX103" i="2"/>
  <c r="AW104" i="2"/>
  <c r="AX128" i="2"/>
  <c r="AW129" i="2"/>
  <c r="AX32" i="2"/>
  <c r="AW33" i="2"/>
  <c r="AX91" i="2"/>
  <c r="AW92" i="2"/>
  <c r="AX163" i="2"/>
  <c r="AW164" i="2"/>
  <c r="AX151" i="2"/>
  <c r="AW152" i="2"/>
  <c r="AW9" i="2"/>
  <c r="AX8" i="2"/>
  <c r="AX19" i="2"/>
  <c r="AW20" i="2"/>
  <c r="AX175" i="2"/>
  <c r="AW176" i="2"/>
  <c r="AW81" i="2"/>
  <c r="AX80" i="2"/>
  <c r="AW69" i="2"/>
  <c r="AX68" i="2"/>
  <c r="AX188" i="2"/>
  <c r="AX190" i="2" l="1"/>
  <c r="AW191" i="2"/>
  <c r="AW192" i="2" s="1"/>
  <c r="AW193" i="2" s="1"/>
  <c r="AW194" i="2" s="1"/>
  <c r="AW195" i="2" s="1"/>
  <c r="AX195" i="2" s="1"/>
  <c r="AM65" i="4"/>
  <c r="AO65" i="4"/>
  <c r="AR65" i="4"/>
  <c r="AK64" i="4"/>
  <c r="AN65" i="4"/>
  <c r="AR92" i="4"/>
  <c r="AK91" i="4"/>
  <c r="AO92" i="4"/>
  <c r="AM92" i="4"/>
  <c r="AN92" i="4"/>
  <c r="AQ65" i="4"/>
  <c r="AJ64" i="4"/>
  <c r="AP65" i="4"/>
  <c r="AQ92" i="4"/>
  <c r="AJ91" i="4"/>
  <c r="AP92" i="4"/>
  <c r="AM38" i="4"/>
  <c r="AO38" i="4"/>
  <c r="AP38" i="4"/>
  <c r="AR38" i="4"/>
  <c r="AK37" i="4"/>
  <c r="AN38" i="4"/>
  <c r="AQ38" i="4"/>
  <c r="AX20" i="2"/>
  <c r="AW21" i="2"/>
  <c r="AW130" i="2"/>
  <c r="AX129" i="2"/>
  <c r="AW82" i="2"/>
  <c r="AX81" i="2"/>
  <c r="AW46" i="2"/>
  <c r="AX45" i="2"/>
  <c r="AW118" i="2"/>
  <c r="AX117" i="2"/>
  <c r="AX152" i="2"/>
  <c r="AW153" i="2"/>
  <c r="AW177" i="2"/>
  <c r="AX176" i="2"/>
  <c r="AX164" i="2"/>
  <c r="AW165" i="2"/>
  <c r="AX33" i="2"/>
  <c r="AW34" i="2"/>
  <c r="AW105" i="2"/>
  <c r="AX104" i="2"/>
  <c r="AW93" i="2"/>
  <c r="AX92" i="2"/>
  <c r="AW70" i="2"/>
  <c r="AX69" i="2"/>
  <c r="AX9" i="2"/>
  <c r="AW10" i="2"/>
  <c r="AW58" i="2"/>
  <c r="AX57" i="2"/>
  <c r="AW142" i="2"/>
  <c r="AX141" i="2"/>
  <c r="AX194" i="2" l="1"/>
  <c r="AX193" i="2"/>
  <c r="AX192" i="2"/>
  <c r="AX191" i="2"/>
  <c r="AN64" i="4"/>
  <c r="AM64" i="4"/>
  <c r="AO64" i="4"/>
  <c r="AR64" i="4"/>
  <c r="AK63" i="4"/>
  <c r="AR91" i="4"/>
  <c r="AO91" i="4"/>
  <c r="AK90" i="4"/>
  <c r="AN91" i="4"/>
  <c r="AM91" i="4"/>
  <c r="AP91" i="4"/>
  <c r="AQ91" i="4"/>
  <c r="AJ90" i="4"/>
  <c r="AQ64" i="4"/>
  <c r="AJ63" i="4"/>
  <c r="AP64" i="4"/>
  <c r="AQ37" i="4"/>
  <c r="AO37" i="4"/>
  <c r="AR37" i="4"/>
  <c r="AM37" i="4"/>
  <c r="AN37" i="4"/>
  <c r="AK36" i="4"/>
  <c r="AP37" i="4"/>
  <c r="AX165" i="2"/>
  <c r="AW166" i="2"/>
  <c r="AW59" i="2"/>
  <c r="AX58" i="2"/>
  <c r="AW71" i="2"/>
  <c r="AX70" i="2"/>
  <c r="AX105" i="2"/>
  <c r="AW106" i="2"/>
  <c r="AW47" i="2"/>
  <c r="AX46" i="2"/>
  <c r="AX130" i="2"/>
  <c r="AW131" i="2"/>
  <c r="AX153" i="2"/>
  <c r="AW154" i="2"/>
  <c r="AW11" i="2"/>
  <c r="AX10" i="2"/>
  <c r="AX34" i="2"/>
  <c r="AW35" i="2"/>
  <c r="AX21" i="2"/>
  <c r="AW22" i="2"/>
  <c r="AW143" i="2"/>
  <c r="AX142" i="2"/>
  <c r="AW94" i="2"/>
  <c r="AX93" i="2"/>
  <c r="AW178" i="2"/>
  <c r="AX177" i="2"/>
  <c r="AX118" i="2"/>
  <c r="AW119" i="2"/>
  <c r="AW83" i="2"/>
  <c r="AX82" i="2"/>
  <c r="AR90" i="4" l="1"/>
  <c r="AK89" i="4"/>
  <c r="AO90" i="4"/>
  <c r="AN90" i="4"/>
  <c r="AM90" i="4"/>
  <c r="AM63" i="4"/>
  <c r="AO63" i="4"/>
  <c r="AR63" i="4"/>
  <c r="AK62" i="4"/>
  <c r="AN63" i="4"/>
  <c r="AQ63" i="4"/>
  <c r="AJ62" i="4"/>
  <c r="AP63" i="4"/>
  <c r="AQ90" i="4"/>
  <c r="AP90" i="4"/>
  <c r="AJ89" i="4"/>
  <c r="AM36" i="4"/>
  <c r="AQ36" i="4"/>
  <c r="AP36" i="4"/>
  <c r="AK35" i="4"/>
  <c r="AO36" i="4"/>
  <c r="AR36" i="4"/>
  <c r="AN36" i="4"/>
  <c r="AW132" i="2"/>
  <c r="AX131" i="2"/>
  <c r="AW95" i="2"/>
  <c r="AX94" i="2"/>
  <c r="AX11" i="2"/>
  <c r="AW12" i="2"/>
  <c r="AW60" i="2"/>
  <c r="AX59" i="2"/>
  <c r="AW120" i="2"/>
  <c r="AX119" i="2"/>
  <c r="AX35" i="2"/>
  <c r="AW36" i="2"/>
  <c r="AX154" i="2"/>
  <c r="AW155" i="2"/>
  <c r="AX166" i="2"/>
  <c r="AW167" i="2"/>
  <c r="AX22" i="2"/>
  <c r="AW23" i="2"/>
  <c r="AW107" i="2"/>
  <c r="AX106" i="2"/>
  <c r="AX83" i="2"/>
  <c r="AW84" i="2"/>
  <c r="AW179" i="2"/>
  <c r="AX178" i="2"/>
  <c r="AW144" i="2"/>
  <c r="AX143" i="2"/>
  <c r="AW48" i="2"/>
  <c r="AX47" i="2"/>
  <c r="AW72" i="2"/>
  <c r="AX71" i="2"/>
  <c r="AR89" i="4" l="1"/>
  <c r="AO89" i="4"/>
  <c r="AK88" i="4"/>
  <c r="AM89" i="4"/>
  <c r="AN89" i="4"/>
  <c r="AN62" i="4"/>
  <c r="AM62" i="4"/>
  <c r="AO62" i="4"/>
  <c r="AR62" i="4"/>
  <c r="AK61" i="4"/>
  <c r="AP89" i="4"/>
  <c r="AQ89" i="4"/>
  <c r="AJ88" i="4"/>
  <c r="AQ62" i="4"/>
  <c r="AJ61" i="4"/>
  <c r="AP62" i="4"/>
  <c r="AO35" i="4"/>
  <c r="AK34" i="4"/>
  <c r="AR35" i="4"/>
  <c r="AQ35" i="4"/>
  <c r="AN35" i="4"/>
  <c r="AP35" i="4"/>
  <c r="AM35" i="4"/>
  <c r="AX167" i="2"/>
  <c r="AW168" i="2"/>
  <c r="AW180" i="2"/>
  <c r="AX179" i="2"/>
  <c r="AW108" i="2"/>
  <c r="AX107" i="2"/>
  <c r="AW61" i="2"/>
  <c r="AX60" i="2"/>
  <c r="AX95" i="2"/>
  <c r="AW96" i="2"/>
  <c r="AX36" i="2"/>
  <c r="AW37" i="2"/>
  <c r="AW49" i="2"/>
  <c r="AX48" i="2"/>
  <c r="AW85" i="2"/>
  <c r="AX84" i="2"/>
  <c r="AX23" i="2"/>
  <c r="AW24" i="2"/>
  <c r="AX155" i="2"/>
  <c r="AW156" i="2"/>
  <c r="AW13" i="2"/>
  <c r="AX12" i="2"/>
  <c r="AW73" i="2"/>
  <c r="AX72" i="2"/>
  <c r="AX144" i="2"/>
  <c r="AW145" i="2"/>
  <c r="AX120" i="2"/>
  <c r="AW121" i="2"/>
  <c r="AW133" i="2"/>
  <c r="AX132" i="2"/>
  <c r="AR88" i="4" l="1"/>
  <c r="AK87" i="4"/>
  <c r="AO88" i="4"/>
  <c r="AN88" i="4"/>
  <c r="AM88" i="4"/>
  <c r="AR61" i="4"/>
  <c r="AK60" i="4"/>
  <c r="AN61" i="4"/>
  <c r="AM61" i="4"/>
  <c r="AO61" i="4"/>
  <c r="AQ61" i="4"/>
  <c r="AJ60" i="4"/>
  <c r="AP61" i="4"/>
  <c r="AQ88" i="4"/>
  <c r="AJ87" i="4"/>
  <c r="AP88" i="4"/>
  <c r="AM34" i="4"/>
  <c r="AQ34" i="4"/>
  <c r="AR34" i="4"/>
  <c r="AK33" i="4"/>
  <c r="AN34" i="4"/>
  <c r="AP34" i="4"/>
  <c r="AO34" i="4"/>
  <c r="AW122" i="2"/>
  <c r="AX121" i="2"/>
  <c r="AX37" i="2"/>
  <c r="AW38" i="2"/>
  <c r="AX85" i="2"/>
  <c r="AW86" i="2"/>
  <c r="AW62" i="2"/>
  <c r="AX61" i="2"/>
  <c r="AW181" i="2"/>
  <c r="AX180" i="2"/>
  <c r="AX156" i="2"/>
  <c r="AW157" i="2"/>
  <c r="AW74" i="2"/>
  <c r="AX73" i="2"/>
  <c r="AX145" i="2"/>
  <c r="AW146" i="2"/>
  <c r="AX24" i="2"/>
  <c r="AW25" i="2"/>
  <c r="AW97" i="2"/>
  <c r="AX96" i="2"/>
  <c r="AW169" i="2"/>
  <c r="AX168" i="2"/>
  <c r="AW134" i="2"/>
  <c r="AX133" i="2"/>
  <c r="AX13" i="2"/>
  <c r="AW14" i="2"/>
  <c r="AW50" i="2"/>
  <c r="AX49" i="2"/>
  <c r="AW109" i="2"/>
  <c r="AX108" i="2"/>
  <c r="AR60" i="4" l="1"/>
  <c r="AK59" i="4"/>
  <c r="AO60" i="4"/>
  <c r="AN60" i="4"/>
  <c r="AM60" i="4"/>
  <c r="AR87" i="4"/>
  <c r="AO87" i="4"/>
  <c r="AK86" i="4"/>
  <c r="AN87" i="4"/>
  <c r="AM87" i="4"/>
  <c r="AQ87" i="4"/>
  <c r="AJ86" i="4"/>
  <c r="AP87" i="4"/>
  <c r="AQ60" i="4"/>
  <c r="AJ59" i="4"/>
  <c r="AP60" i="4"/>
  <c r="AQ33" i="4"/>
  <c r="AO33" i="4"/>
  <c r="AM33" i="4"/>
  <c r="AN33" i="4"/>
  <c r="AK32" i="4"/>
  <c r="AR33" i="4"/>
  <c r="AP33" i="4"/>
  <c r="AX146" i="2"/>
  <c r="AW147" i="2"/>
  <c r="AX147" i="2" s="1"/>
  <c r="AX134" i="2"/>
  <c r="AW135" i="2"/>
  <c r="AX135" i="2" s="1"/>
  <c r="AX97" i="2"/>
  <c r="AW98" i="2"/>
  <c r="AW63" i="2"/>
  <c r="AX63" i="2" s="1"/>
  <c r="AX62" i="2"/>
  <c r="AX157" i="2"/>
  <c r="AW158" i="2"/>
  <c r="AW51" i="2"/>
  <c r="AX51" i="2" s="1"/>
  <c r="AX50" i="2"/>
  <c r="AW15" i="2"/>
  <c r="AX15" i="2" s="1"/>
  <c r="AX14" i="2"/>
  <c r="AX25" i="2"/>
  <c r="AW26" i="2"/>
  <c r="AW87" i="2"/>
  <c r="AX87" i="2" s="1"/>
  <c r="AX86" i="2"/>
  <c r="AX38" i="2"/>
  <c r="AW39" i="2"/>
  <c r="AX39" i="2" s="1"/>
  <c r="AW110" i="2"/>
  <c r="AX109" i="2"/>
  <c r="AX169" i="2"/>
  <c r="AW170" i="2"/>
  <c r="AW75" i="2"/>
  <c r="AX75" i="2" s="1"/>
  <c r="AX74" i="2"/>
  <c r="AW182" i="2"/>
  <c r="AX181" i="2"/>
  <c r="AX122" i="2"/>
  <c r="AW123" i="2"/>
  <c r="AX123" i="2" s="1"/>
  <c r="AR59" i="4" l="1"/>
  <c r="AK58" i="4"/>
  <c r="AO59" i="4"/>
  <c r="AN59" i="4"/>
  <c r="AM59" i="4"/>
  <c r="AR86" i="4"/>
  <c r="AK85" i="4"/>
  <c r="AO86" i="4"/>
  <c r="AN86" i="4"/>
  <c r="AM86" i="4"/>
  <c r="AQ59" i="4"/>
  <c r="AJ58" i="4"/>
  <c r="AP59" i="4"/>
  <c r="AP86" i="4"/>
  <c r="AJ85" i="4"/>
  <c r="AQ86" i="4"/>
  <c r="AM32" i="4"/>
  <c r="AN32" i="4"/>
  <c r="AP32" i="4"/>
  <c r="AK31" i="4"/>
  <c r="AO32" i="4"/>
  <c r="AR32" i="4"/>
  <c r="AQ32" i="4"/>
  <c r="AX110" i="2"/>
  <c r="AW111" i="2"/>
  <c r="AX111" i="2" s="1"/>
  <c r="AW171" i="2"/>
  <c r="AX171" i="2" s="1"/>
  <c r="AX170" i="2"/>
  <c r="AX26" i="2"/>
  <c r="AW27" i="2"/>
  <c r="AX27" i="2" s="1"/>
  <c r="AW183" i="2"/>
  <c r="AX183" i="2" s="1"/>
  <c r="AX182" i="2"/>
  <c r="AX158" i="2"/>
  <c r="AW159" i="2"/>
  <c r="AX159" i="2" s="1"/>
  <c r="AW99" i="2"/>
  <c r="AX99" i="2" s="1"/>
  <c r="AX98" i="2"/>
  <c r="AR85" i="4" l="1"/>
  <c r="AN85" i="4"/>
  <c r="AM85" i="4"/>
  <c r="AO85" i="4"/>
  <c r="AK84" i="4"/>
  <c r="AR58" i="4"/>
  <c r="AK57" i="4"/>
  <c r="AO58" i="4"/>
  <c r="AN58" i="4"/>
  <c r="AM58" i="4"/>
  <c r="AP85" i="4"/>
  <c r="AQ85" i="4"/>
  <c r="AJ84" i="4"/>
  <c r="AQ58" i="4"/>
  <c r="AJ57" i="4"/>
  <c r="AP58" i="4"/>
  <c r="AM31" i="4"/>
  <c r="AN31" i="4"/>
  <c r="AO31" i="4"/>
  <c r="AK30" i="4"/>
  <c r="AR31" i="4"/>
  <c r="AQ31" i="4"/>
  <c r="AP31" i="4"/>
  <c r="AR57" i="4" l="1"/>
  <c r="AN57" i="4"/>
  <c r="AM57" i="4"/>
  <c r="AO57" i="4"/>
  <c r="AK56" i="4"/>
  <c r="AM84" i="4"/>
  <c r="AK83" i="4"/>
  <c r="AR84" i="4"/>
  <c r="AO84" i="4"/>
  <c r="AN84" i="4"/>
  <c r="AQ84" i="4"/>
  <c r="AJ83" i="4"/>
  <c r="AP84" i="4"/>
  <c r="AQ57" i="4"/>
  <c r="AJ56" i="4"/>
  <c r="AP57" i="4"/>
  <c r="AQ30" i="4"/>
  <c r="AO30" i="4"/>
  <c r="AN30" i="4"/>
  <c r="AM30" i="4"/>
  <c r="AR30" i="4"/>
  <c r="AK29" i="4"/>
  <c r="AP30" i="4"/>
  <c r="AO56" i="4" l="1"/>
  <c r="AK55" i="4"/>
  <c r="AR56" i="4"/>
  <c r="AN56" i="4"/>
  <c r="AM56" i="4"/>
  <c r="AO83" i="4"/>
  <c r="AN83" i="4"/>
  <c r="AM83" i="4"/>
  <c r="AK82" i="4"/>
  <c r="AR83" i="4"/>
  <c r="AQ56" i="4"/>
  <c r="AJ55" i="4"/>
  <c r="AP56" i="4"/>
  <c r="AP83" i="4"/>
  <c r="AQ83" i="4"/>
  <c r="AJ82" i="4"/>
  <c r="AM29" i="4"/>
  <c r="AO29" i="4"/>
  <c r="AR29" i="4"/>
  <c r="AK28" i="4"/>
  <c r="AN29" i="4"/>
  <c r="AP29" i="4"/>
  <c r="AQ29" i="4"/>
  <c r="AN82" i="4" l="1"/>
  <c r="AM82" i="4"/>
  <c r="AK81" i="4"/>
  <c r="AR82" i="4"/>
  <c r="AO82" i="4"/>
  <c r="AR55" i="4"/>
  <c r="AK54" i="4"/>
  <c r="AN55" i="4"/>
  <c r="AO55" i="4"/>
  <c r="AM55" i="4"/>
  <c r="AQ82" i="4"/>
  <c r="AP82" i="4"/>
  <c r="AJ81" i="4"/>
  <c r="AQ55" i="4"/>
  <c r="AJ54" i="4"/>
  <c r="AP55" i="4"/>
  <c r="AP28" i="4"/>
  <c r="AQ28" i="4"/>
  <c r="AN28" i="4"/>
  <c r="AO28" i="4"/>
  <c r="AM28" i="4"/>
  <c r="AR28" i="4"/>
  <c r="AK27" i="4"/>
  <c r="D19" i="4" l="1"/>
  <c r="D20" i="4"/>
  <c r="D18" i="4"/>
  <c r="D21" i="4"/>
  <c r="AR54" i="4"/>
  <c r="AO54" i="4"/>
  <c r="AK53" i="4"/>
  <c r="AN54" i="4"/>
  <c r="AM54" i="4"/>
  <c r="AM81" i="4"/>
  <c r="AK80" i="4"/>
  <c r="AR81" i="4"/>
  <c r="AO81" i="4"/>
  <c r="AN81" i="4"/>
  <c r="AQ54" i="4"/>
  <c r="AJ53" i="4"/>
  <c r="AP54" i="4"/>
  <c r="AQ81" i="4"/>
  <c r="AJ80" i="4"/>
  <c r="AP81" i="4"/>
  <c r="AQ27" i="4"/>
  <c r="AP27" i="4"/>
  <c r="AN27" i="4"/>
  <c r="AO27" i="4"/>
  <c r="AK26" i="4"/>
  <c r="AR27" i="4"/>
  <c r="AM27" i="4"/>
  <c r="AR53" i="4" l="1"/>
  <c r="AK52" i="4"/>
  <c r="AN53" i="4"/>
  <c r="AM53" i="4"/>
  <c r="AO53" i="4"/>
  <c r="AN80" i="4"/>
  <c r="AM80" i="4"/>
  <c r="AK79" i="4"/>
  <c r="AR80" i="4"/>
  <c r="AO80" i="4"/>
  <c r="AJ79" i="4"/>
  <c r="AP80" i="4"/>
  <c r="AQ80" i="4"/>
  <c r="AQ53" i="4"/>
  <c r="AJ52" i="4"/>
  <c r="AP53" i="4"/>
  <c r="AN26" i="4"/>
  <c r="AP26" i="4"/>
  <c r="AR26" i="4"/>
  <c r="AQ26" i="4"/>
  <c r="AO26" i="4"/>
  <c r="AM26" i="4"/>
  <c r="AK25" i="4"/>
  <c r="AM79" i="4" l="1"/>
  <c r="AK78" i="4"/>
  <c r="AR79" i="4"/>
  <c r="AO79" i="4"/>
  <c r="AN79" i="4"/>
  <c r="AR52" i="4"/>
  <c r="AO52" i="4"/>
  <c r="AN52" i="4"/>
  <c r="AM52" i="4"/>
  <c r="AK51" i="4"/>
  <c r="AQ52" i="4"/>
  <c r="AJ51" i="4"/>
  <c r="AP52" i="4"/>
  <c r="AQ79" i="4"/>
  <c r="AJ78" i="4"/>
  <c r="AP79" i="4"/>
  <c r="AQ25" i="4"/>
  <c r="AO25" i="4"/>
  <c r="AR25" i="4"/>
  <c r="AP25" i="4"/>
  <c r="AM25" i="4"/>
  <c r="AN25" i="4"/>
  <c r="AK24" i="4"/>
  <c r="AM51" i="4" l="1"/>
  <c r="AN51" i="4"/>
  <c r="AR51" i="4"/>
  <c r="AK50" i="4"/>
  <c r="AO51" i="4"/>
  <c r="AN78" i="4"/>
  <c r="AM78" i="4"/>
  <c r="AK77" i="4"/>
  <c r="AR78" i="4"/>
  <c r="AO78" i="4"/>
  <c r="AQ78" i="4"/>
  <c r="AJ77" i="4"/>
  <c r="AP78" i="4"/>
  <c r="AJ50" i="4"/>
  <c r="AQ51" i="4"/>
  <c r="AP51" i="4"/>
  <c r="AN24" i="4"/>
  <c r="AK23" i="4"/>
  <c r="AR24" i="4"/>
  <c r="AP24" i="4"/>
  <c r="AQ24" i="4"/>
  <c r="AO24" i="4"/>
  <c r="AM24" i="4"/>
  <c r="AN77" i="4" l="1"/>
  <c r="AK76" i="4"/>
  <c r="AR77" i="4"/>
  <c r="AM77" i="4"/>
  <c r="AO77" i="4"/>
  <c r="AM50" i="4"/>
  <c r="AR50" i="4"/>
  <c r="AN50" i="4"/>
  <c r="AK49" i="4"/>
  <c r="AO50" i="4"/>
  <c r="AJ49" i="4"/>
  <c r="AP50" i="4"/>
  <c r="AQ50" i="4"/>
  <c r="AJ76" i="4"/>
  <c r="AQ77" i="4"/>
  <c r="AP77" i="4"/>
  <c r="AO23" i="4"/>
  <c r="AQ23" i="4"/>
  <c r="AP23" i="4"/>
  <c r="AR23" i="4"/>
  <c r="AK22" i="4"/>
  <c r="AN23" i="4"/>
  <c r="AM23" i="4"/>
  <c r="AR76" i="4" l="1"/>
  <c r="AO76" i="4"/>
  <c r="AN76" i="4"/>
  <c r="AK75" i="4"/>
  <c r="AM76" i="4"/>
  <c r="AM49" i="4"/>
  <c r="AR49" i="4"/>
  <c r="AK48" i="4"/>
  <c r="AO49" i="4"/>
  <c r="AN49" i="4"/>
  <c r="AJ75" i="4"/>
  <c r="AP76" i="4"/>
  <c r="AQ76" i="4"/>
  <c r="AJ48" i="4"/>
  <c r="AQ49" i="4"/>
  <c r="AP49" i="4"/>
  <c r="AR22" i="4"/>
  <c r="AP22" i="4"/>
  <c r="AK21" i="4"/>
  <c r="AM22" i="4"/>
  <c r="AN22" i="4"/>
  <c r="AO22" i="4"/>
  <c r="AQ22" i="4"/>
  <c r="AM48" i="4" l="1"/>
  <c r="AR48" i="4"/>
  <c r="AK47" i="4"/>
  <c r="AO48" i="4"/>
  <c r="AN48" i="4"/>
  <c r="AR75" i="4"/>
  <c r="AN75" i="4"/>
  <c r="AM75" i="4"/>
  <c r="AK74" i="4"/>
  <c r="AO75" i="4"/>
  <c r="AQ75" i="4"/>
  <c r="AJ74" i="4"/>
  <c r="AP75" i="4"/>
  <c r="AJ47" i="4"/>
  <c r="AP48" i="4"/>
  <c r="AQ48" i="4"/>
  <c r="AM21" i="4"/>
  <c r="AP21" i="4"/>
  <c r="AN21" i="4"/>
  <c r="AK20" i="4"/>
  <c r="AO21" i="4"/>
  <c r="AR21" i="4"/>
  <c r="AQ21" i="4"/>
  <c r="AM47" i="4" l="1"/>
  <c r="AR47" i="4"/>
  <c r="AK46" i="4"/>
  <c r="AO47" i="4"/>
  <c r="AN47" i="4"/>
  <c r="AK73" i="4"/>
  <c r="AR74" i="4"/>
  <c r="AO74" i="4"/>
  <c r="AM74" i="4"/>
  <c r="AN74" i="4"/>
  <c r="AJ46" i="4"/>
  <c r="AQ47" i="4"/>
  <c r="AP47" i="4"/>
  <c r="AQ74" i="4"/>
  <c r="AJ73" i="4"/>
  <c r="AP74" i="4"/>
  <c r="AR20" i="4"/>
  <c r="AP20" i="4"/>
  <c r="AN20" i="4"/>
  <c r="AQ20" i="4"/>
  <c r="AK19" i="4"/>
  <c r="AO20" i="4"/>
  <c r="AM20" i="4"/>
  <c r="AM46" i="4" l="1"/>
  <c r="AN46" i="4"/>
  <c r="AK45" i="4"/>
  <c r="AO46" i="4"/>
  <c r="AR46" i="4"/>
  <c r="AR73" i="4"/>
  <c r="AO73" i="4"/>
  <c r="AN73" i="4"/>
  <c r="AM73" i="4"/>
  <c r="AK72" i="4"/>
  <c r="AJ45" i="4"/>
  <c r="AP46" i="4"/>
  <c r="AQ46" i="4"/>
  <c r="AQ73" i="4"/>
  <c r="AJ72" i="4"/>
  <c r="AP73" i="4"/>
  <c r="AN19" i="4"/>
  <c r="AP19" i="4"/>
  <c r="AM19" i="4"/>
  <c r="AR19" i="4"/>
  <c r="AQ19" i="4"/>
  <c r="AO19" i="4"/>
  <c r="AK18" i="4"/>
  <c r="AM45" i="4" l="1"/>
  <c r="AP3" i="4" s="1"/>
  <c r="N17" i="4" s="1"/>
  <c r="AO45" i="4"/>
  <c r="AP5" i="4" s="1"/>
  <c r="N18" i="4" s="1"/>
  <c r="AR45" i="4"/>
  <c r="AP8" i="4" s="1"/>
  <c r="N22" i="4" s="1"/>
  <c r="AN45" i="4"/>
  <c r="AP4" i="4" s="1"/>
  <c r="N19" i="4" s="1"/>
  <c r="AO72" i="4"/>
  <c r="AR5" i="4" s="1"/>
  <c r="S18" i="4" s="1"/>
  <c r="AR72" i="4"/>
  <c r="AR8" i="4" s="1"/>
  <c r="S22" i="4" s="1"/>
  <c r="AM72" i="4"/>
  <c r="AR3" i="4" s="1"/>
  <c r="S17" i="4" s="1"/>
  <c r="AN72" i="4"/>
  <c r="AR4" i="4" s="1"/>
  <c r="S19" i="4" s="1"/>
  <c r="AQ45" i="4"/>
  <c r="AP7" i="4" s="1"/>
  <c r="N21" i="4" s="1"/>
  <c r="AP45" i="4"/>
  <c r="AP6" i="4" s="1"/>
  <c r="N20" i="4" s="1"/>
  <c r="AQ72" i="4"/>
  <c r="AR7" i="4" s="1"/>
  <c r="S21" i="4" s="1"/>
  <c r="AP72" i="4"/>
  <c r="AR6" i="4" s="1"/>
  <c r="S20" i="4" s="1"/>
  <c r="AO18" i="4"/>
  <c r="AN5" i="4" s="1"/>
  <c r="I18" i="4" s="1"/>
  <c r="AR18" i="4"/>
  <c r="AN8" i="4" s="1"/>
  <c r="I22" i="4" s="1"/>
  <c r="AN18" i="4"/>
  <c r="AN4" i="4" s="1"/>
  <c r="I19" i="4" s="1"/>
  <c r="AM18" i="4"/>
  <c r="AN3" i="4" s="1"/>
  <c r="I17" i="4" s="1"/>
  <c r="AQ18" i="4"/>
  <c r="AN7" i="4" s="1"/>
  <c r="I21" i="4" s="1"/>
  <c r="AP18" i="4"/>
  <c r="AN6" i="4" s="1"/>
  <c r="I20" i="4" s="1"/>
  <c r="K19" i="4"/>
  <c r="Q19" i="4"/>
  <c r="P19" i="4"/>
  <c r="L19" i="4"/>
  <c r="AW31" i="4"/>
  <c r="AW33" i="4" s="1"/>
  <c r="AO4" i="4" s="1"/>
  <c r="M19" i="4" s="1"/>
  <c r="AW49" i="4"/>
  <c r="AW51" i="4" s="1"/>
  <c r="AQ4" i="4" s="1"/>
  <c r="R19" i="4" s="1"/>
</calcChain>
</file>

<file path=xl/sharedStrings.xml><?xml version="1.0" encoding="utf-8"?>
<sst xmlns="http://schemas.openxmlformats.org/spreadsheetml/2006/main" count="224" uniqueCount="52">
  <si>
    <t>Coluna</t>
  </si>
  <si>
    <t>Geral</t>
  </si>
  <si>
    <t>Extrativa</t>
  </si>
  <si>
    <t>Transformação</t>
  </si>
  <si>
    <t>Mês</t>
  </si>
  <si>
    <t>Ano</t>
  </si>
  <si>
    <t>Tranf</t>
  </si>
  <si>
    <t>Ext</t>
  </si>
  <si>
    <t>Acumulado</t>
  </si>
  <si>
    <t>12 meses</t>
  </si>
  <si>
    <t>Faturamento</t>
  </si>
  <si>
    <t>Mês/Ano</t>
  </si>
  <si>
    <t>Horas Trabalhadas</t>
  </si>
  <si>
    <t>Emprego</t>
  </si>
  <si>
    <t>Massa salarial</t>
  </si>
  <si>
    <t>RMR</t>
  </si>
  <si>
    <t>UCI</t>
  </si>
  <si>
    <t>Rendimento</t>
  </si>
  <si>
    <t>Denominador</t>
  </si>
  <si>
    <t>Referência</t>
  </si>
  <si>
    <t>Mensal</t>
  </si>
  <si>
    <t>Indústria Geral</t>
  </si>
  <si>
    <t>Indústria Extrativa</t>
  </si>
  <si>
    <t>Indústria de Transformação</t>
  </si>
  <si>
    <t>Anual</t>
  </si>
  <si>
    <t xml:space="preserve">Dados Dessazonalizados </t>
  </si>
  <si>
    <t>(var. % em relação ao mês anterior)</t>
  </si>
  <si>
    <t>no ano</t>
  </si>
  <si>
    <t>média</t>
  </si>
  <si>
    <t>Linha</t>
  </si>
  <si>
    <t>Período</t>
  </si>
  <si>
    <t>Acesse as séries:</t>
  </si>
  <si>
    <t>Dados Setoriais</t>
  </si>
  <si>
    <t>Linha MSR e RMR</t>
  </si>
  <si>
    <t>Série Encadeada Mensal Dessazonalizada</t>
  </si>
  <si>
    <t>Variação Mensal Dessazonalizada</t>
  </si>
  <si>
    <t>Média 2006=100</t>
  </si>
  <si>
    <t>Fat.real</t>
  </si>
  <si>
    <t>Horas</t>
  </si>
  <si>
    <t>Massa Real</t>
  </si>
  <si>
    <t>RMR Real</t>
  </si>
  <si>
    <t>Série Encadeada Mensal</t>
  </si>
  <si>
    <t>Variação - contra mês anterior</t>
  </si>
  <si>
    <t>Variação - contra mês ano anterior</t>
  </si>
  <si>
    <t>Variação - acumulada no ano</t>
  </si>
  <si>
    <t>Variação - últimos 12 meses</t>
  </si>
  <si>
    <t>Base 2006=100</t>
  </si>
  <si>
    <t>EMPREGO</t>
  </si>
  <si>
    <t>Horas Trabalhadas na Produção (HTP)</t>
  </si>
  <si>
    <t>Massa Salarial</t>
  </si>
  <si>
    <t>Remuneração Média Real</t>
  </si>
  <si>
    <t>Utilização da Capacidade Instalada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</si>
</sst>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_(* #,##0.00_);_(* \(#,##0.00\);_(* &quot;-&quot;??_);_(@_)"/>
    <numFmt numFmtId="165" formatCode="0.0"/>
    <numFmt numFmtId="166" formatCode="mmm/yyyy"/>
    <numFmt numFmtId="167" formatCode="0.0%"/>
    <numFmt numFmtId="168" formatCode="#,##0.0;[Red]\-#,##0.0"/>
    <numFmt numFmtId="169" formatCode="mmm\-yy"/>
    <numFmt numFmtId="170" formatCode="0.000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rgb="FFC00000"/>
      <name val="Arial Narrow"/>
      <family val="2"/>
    </font>
    <font>
      <b/>
      <sz val="10"/>
      <color theme="0"/>
      <name val="Arial Narrow"/>
      <family val="2"/>
    </font>
    <font>
      <sz val="10"/>
      <name val="Arial Narrow"/>
      <family val="2"/>
    </font>
    <font>
      <sz val="11"/>
      <color theme="1"/>
      <name val="Arial Narrow"/>
      <family val="2"/>
    </font>
    <font>
      <b/>
      <sz val="11"/>
      <color theme="0"/>
      <name val="Arial Narrow"/>
      <family val="2"/>
    </font>
    <font>
      <sz val="11"/>
      <name val="Arial Narrow"/>
      <family val="2"/>
    </font>
    <font>
      <b/>
      <sz val="10"/>
      <color rgb="FFA10D59"/>
      <name val="Arial Narrow"/>
      <family val="2"/>
    </font>
    <font>
      <b/>
      <sz val="10"/>
      <name val="Arial Narrow"/>
      <family val="2"/>
    </font>
    <font>
      <sz val="10"/>
      <color rgb="FFA10D59"/>
      <name val="Arial Narrow"/>
      <family val="2"/>
    </font>
    <font>
      <b/>
      <sz val="11"/>
      <color theme="1"/>
      <name val="Arial Narrow"/>
      <family val="2"/>
    </font>
    <font>
      <sz val="10"/>
      <color theme="0"/>
      <name val="Arial Narrow"/>
      <family val="2"/>
    </font>
    <font>
      <sz val="11"/>
      <color theme="0"/>
      <name val="Calibri"/>
      <family val="2"/>
      <scheme val="minor"/>
    </font>
    <font>
      <b/>
      <sz val="8"/>
      <color theme="0"/>
      <name val="Calibri"/>
      <family val="2"/>
      <scheme val="minor"/>
    </font>
    <font>
      <sz val="10"/>
      <color theme="1"/>
      <name val="Arial Narrow"/>
      <family val="2"/>
    </font>
    <font>
      <b/>
      <sz val="10"/>
      <color rgb="FF0B72B5"/>
      <name val="Arial Narrow"/>
      <family val="2"/>
    </font>
    <font>
      <b/>
      <sz val="11"/>
      <color theme="2" tint="-0.499984740745262"/>
      <name val="Calibri"/>
      <family val="2"/>
      <scheme val="minor"/>
    </font>
    <font>
      <sz val="8"/>
      <color rgb="FF000000"/>
      <name val="Segoe UI"/>
      <family val="2"/>
    </font>
    <font>
      <b/>
      <sz val="10"/>
      <color rgb="FF164194"/>
      <name val="Arial Narrow"/>
      <family val="2"/>
    </font>
  </fonts>
  <fills count="10">
    <fill>
      <patternFill patternType="none"/>
    </fill>
    <fill>
      <patternFill patternType="gray125"/>
    </fill>
    <fill>
      <patternFill patternType="solid">
        <fgColor rgb="FFA10D59"/>
        <bgColor indexed="64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164194"/>
        <bgColor indexed="64"/>
      </patternFill>
    </fill>
  </fills>
  <borders count="82">
    <border>
      <left/>
      <right/>
      <top/>
      <bottom/>
      <diagonal/>
    </border>
    <border>
      <left/>
      <right/>
      <top/>
      <bottom style="medium">
        <color theme="1" tint="0.499984740745262"/>
      </bottom>
      <diagonal/>
    </border>
    <border>
      <left/>
      <right style="thin">
        <color theme="1" tint="0.499984740745262"/>
      </right>
      <top style="hair">
        <color theme="0" tint="-0.499984740745262"/>
      </top>
      <bottom style="hair">
        <color theme="0" tint="-0.499984740745262"/>
      </bottom>
      <diagonal/>
    </border>
    <border>
      <left style="hair">
        <color theme="0" tint="-0.499984740745262"/>
      </left>
      <right style="hair">
        <color theme="0" tint="-0.499984740745262"/>
      </right>
      <top style="hair">
        <color theme="0" tint="-0.499984740745262"/>
      </top>
      <bottom style="hair">
        <color theme="0" tint="-0.499984740745262"/>
      </bottom>
      <diagonal/>
    </border>
    <border>
      <left style="hair">
        <color theme="0" tint="-0.499984740745262"/>
      </left>
      <right/>
      <top style="hair">
        <color theme="0" tint="-0.499984740745262"/>
      </top>
      <bottom style="hair">
        <color theme="0" tint="-0.499984740745262"/>
      </bottom>
      <diagonal/>
    </border>
    <border>
      <left style="hair">
        <color theme="0" tint="-0.499984740745262"/>
      </left>
      <right style="hair">
        <color theme="0" tint="-0.499984740745262"/>
      </right>
      <top style="hair">
        <color theme="0" tint="-0.499984740745262"/>
      </top>
      <bottom/>
      <diagonal/>
    </border>
    <border>
      <left style="hair">
        <color theme="0" tint="-0.499984740745262"/>
      </left>
      <right/>
      <top style="hair">
        <color theme="0" tint="-0.499984740745262"/>
      </top>
      <bottom/>
      <diagonal/>
    </border>
    <border>
      <left style="thin">
        <color theme="0" tint="-0.499984740745262"/>
      </left>
      <right style="thin">
        <color theme="1" tint="0.499984740745262"/>
      </right>
      <top style="hair">
        <color theme="0" tint="-0.499984740745262"/>
      </top>
      <bottom style="hair">
        <color theme="0" tint="-0.499984740745262"/>
      </bottom>
      <diagonal/>
    </border>
    <border>
      <left style="thin">
        <color theme="0" tint="-0.499984740745262"/>
      </left>
      <right style="thin">
        <color theme="1" tint="0.499984740745262"/>
      </right>
      <top/>
      <bottom style="hair">
        <color theme="0" tint="-0.499984740745262"/>
      </bottom>
      <diagonal/>
    </border>
    <border>
      <left style="hair">
        <color theme="0" tint="-0.499984740745262"/>
      </left>
      <right style="hair">
        <color theme="0" tint="-0.499984740745262"/>
      </right>
      <top style="thin">
        <color theme="0" tint="-0.499984740745262"/>
      </top>
      <bottom style="hair">
        <color theme="0" tint="-0.499984740745262"/>
      </bottom>
      <diagonal/>
    </border>
    <border>
      <left style="thin">
        <color rgb="FFA10D59"/>
      </left>
      <right style="thin">
        <color rgb="FFA10D59"/>
      </right>
      <top style="thin">
        <color rgb="FFA10D59"/>
      </top>
      <bottom style="thin">
        <color rgb="FFA10D59"/>
      </bottom>
      <diagonal/>
    </border>
    <border>
      <left style="thin">
        <color rgb="FFA10D59"/>
      </left>
      <right/>
      <top/>
      <bottom/>
      <diagonal/>
    </border>
    <border>
      <left/>
      <right style="thin">
        <color rgb="FFA10D59"/>
      </right>
      <top style="thin">
        <color rgb="FFA10D59"/>
      </top>
      <bottom/>
      <diagonal/>
    </border>
    <border>
      <left/>
      <right style="thin">
        <color rgb="FFA10D59"/>
      </right>
      <top style="thin">
        <color rgb="FFA10D59"/>
      </top>
      <bottom style="thin">
        <color rgb="FFA10D59"/>
      </bottom>
      <diagonal/>
    </border>
    <border>
      <left/>
      <right/>
      <top style="hair">
        <color theme="0" tint="-0.499984740745262"/>
      </top>
      <bottom style="hair">
        <color theme="0" tint="-0.499984740745262"/>
      </bottom>
      <diagonal/>
    </border>
    <border>
      <left/>
      <right/>
      <top style="hair">
        <color theme="0" tint="-0.499984740745262"/>
      </top>
      <bottom/>
      <diagonal/>
    </border>
    <border>
      <left/>
      <right style="thin">
        <color rgb="FFA10D59"/>
      </right>
      <top/>
      <bottom style="thin">
        <color rgb="FFA10D59"/>
      </bottom>
      <diagonal/>
    </border>
    <border>
      <left/>
      <right style="thin">
        <color rgb="FFA10D59"/>
      </right>
      <top/>
      <bottom/>
      <diagonal/>
    </border>
    <border>
      <left style="thin">
        <color rgb="FFA10D59"/>
      </left>
      <right/>
      <top style="thin">
        <color rgb="FFA10D59"/>
      </top>
      <bottom/>
      <diagonal/>
    </border>
    <border>
      <left style="thin">
        <color rgb="FFA10D59"/>
      </left>
      <right/>
      <top/>
      <bottom style="thin">
        <color rgb="FFA10D59"/>
      </bottom>
      <diagonal/>
    </border>
    <border>
      <left style="thin">
        <color theme="0" tint="-0.499984740745262"/>
      </left>
      <right/>
      <top style="thin">
        <color theme="1"/>
      </top>
      <bottom/>
      <diagonal/>
    </border>
    <border>
      <left style="thin">
        <color theme="6"/>
      </left>
      <right/>
      <top style="thin">
        <color theme="6"/>
      </top>
      <bottom/>
      <diagonal/>
    </border>
    <border>
      <left style="thin">
        <color theme="1" tint="0.499984740745262"/>
      </left>
      <right/>
      <top style="medium">
        <color theme="1" tint="0.499984740745262"/>
      </top>
      <bottom/>
      <diagonal/>
    </border>
    <border>
      <left style="hair">
        <color theme="0" tint="-0.499984740745262"/>
      </left>
      <right/>
      <top style="medium">
        <color theme="1" tint="0.499984740745262"/>
      </top>
      <bottom/>
      <diagonal/>
    </border>
    <border>
      <left style="thin">
        <color theme="0" tint="-0.499984740745262"/>
      </left>
      <right/>
      <top style="hair">
        <color theme="0" tint="-0.499984740745262"/>
      </top>
      <bottom/>
      <diagonal/>
    </border>
    <border>
      <left style="thin">
        <color theme="1" tint="0.499984740745262"/>
      </left>
      <right/>
      <top style="hair">
        <color theme="0" tint="-0.499984740745262"/>
      </top>
      <bottom/>
      <diagonal/>
    </border>
    <border>
      <left style="thin">
        <color theme="1" tint="0.499984740745262"/>
      </left>
      <right style="hair">
        <color theme="0" tint="-0.499984740745262"/>
      </right>
      <top style="hair">
        <color theme="0" tint="-0.499984740745262"/>
      </top>
      <bottom style="hair">
        <color theme="0" tint="-0.34998626667073579"/>
      </bottom>
      <diagonal/>
    </border>
    <border>
      <left style="thin">
        <color theme="6"/>
      </left>
      <right style="hair">
        <color theme="0" tint="-0.34998626667073579"/>
      </right>
      <top style="thin">
        <color theme="6"/>
      </top>
      <bottom/>
      <diagonal/>
    </border>
    <border>
      <left style="hair">
        <color theme="0" tint="-0.499984740745262"/>
      </left>
      <right style="hair">
        <color theme="0" tint="-0.34998626667073579"/>
      </right>
      <top style="medium">
        <color theme="1" tint="0.499984740745262"/>
      </top>
      <bottom/>
      <diagonal/>
    </border>
    <border>
      <left style="hair">
        <color theme="0" tint="-0.499984740745262"/>
      </left>
      <right style="hair">
        <color theme="0" tint="-0.34998626667073579"/>
      </right>
      <top style="hair">
        <color theme="0" tint="-0.499984740745262"/>
      </top>
      <bottom/>
      <diagonal/>
    </border>
    <border>
      <left style="hair">
        <color theme="0" tint="-0.499984740745262"/>
      </left>
      <right style="hair">
        <color theme="0" tint="-0.34998626667073579"/>
      </right>
      <top style="hair">
        <color theme="0" tint="-0.499984740745262"/>
      </top>
      <bottom style="hair">
        <color theme="0" tint="-0.499984740745262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 style="thin">
        <color theme="1"/>
      </top>
      <bottom style="thin">
        <color theme="4" tint="0.3999755851924192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4" tint="0.39997558519241921"/>
      </bottom>
      <diagonal/>
    </border>
    <border>
      <left style="thin">
        <color theme="1" tint="0.499984740745262"/>
      </left>
      <right/>
      <top style="hair">
        <color theme="0" tint="-0.499984740745262"/>
      </top>
      <bottom style="thin">
        <color theme="4" tint="0.39997558519241921"/>
      </bottom>
      <diagonal/>
    </border>
    <border>
      <left style="hair">
        <color theme="0" tint="-0.499984740745262"/>
      </left>
      <right/>
      <top style="hair">
        <color theme="0" tint="-0.499984740745262"/>
      </top>
      <bottom style="thin">
        <color theme="4" tint="0.3999755851924192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thin">
        <color theme="0" tint="-0.499984740745262"/>
      </left>
      <right style="thin">
        <color theme="1" tint="0.499984740745262"/>
      </right>
      <top style="hair">
        <color theme="0" tint="-0.499984740745262"/>
      </top>
      <bottom/>
      <diagonal/>
    </border>
    <border>
      <left/>
      <right style="hair">
        <color theme="0" tint="-0.499984740745262"/>
      </right>
      <top style="thin">
        <color theme="0" tint="-0.499984740745262"/>
      </top>
      <bottom style="hair">
        <color theme="0" tint="-0.499984740745262"/>
      </bottom>
      <diagonal/>
    </border>
    <border>
      <left style="thin">
        <color theme="1" tint="0.499984740745262"/>
      </left>
      <right/>
      <top style="hair">
        <color theme="0" tint="-0.499984740745262"/>
      </top>
      <bottom style="hair">
        <color theme="0" tint="-0.34998626667073579"/>
      </bottom>
      <diagonal/>
    </border>
    <border>
      <left style="hair">
        <color theme="0" tint="-0.499984740745262"/>
      </left>
      <right/>
      <top style="hair">
        <color theme="0" tint="-0.499984740745262"/>
      </top>
      <bottom style="hair">
        <color theme="0" tint="-0.34998626667073579"/>
      </bottom>
      <diagonal/>
    </border>
    <border>
      <left style="hair">
        <color theme="0" tint="-0.499984740745262"/>
      </left>
      <right style="hair">
        <color theme="0" tint="-0.499984740745262"/>
      </right>
      <top style="hair">
        <color theme="0" tint="-0.499984740745262"/>
      </top>
      <bottom style="hair">
        <color theme="0" tint="-0.34998626667073579"/>
      </bottom>
      <diagonal/>
    </border>
    <border>
      <left/>
      <right/>
      <top/>
      <bottom style="hair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5" tint="-0.249977111117893"/>
      </left>
      <right style="thin">
        <color theme="5" tint="-0.249977111117893"/>
      </right>
      <top style="thin">
        <color theme="5" tint="-0.249977111117893"/>
      </top>
      <bottom style="thin">
        <color theme="5" tint="-0.249977111117893"/>
      </bottom>
      <diagonal/>
    </border>
    <border>
      <left style="thin">
        <color theme="5" tint="-0.249977111117893"/>
      </left>
      <right/>
      <top style="thin">
        <color theme="5" tint="-0.249977111117893"/>
      </top>
      <bottom/>
      <diagonal/>
    </border>
    <border>
      <left/>
      <right style="thin">
        <color theme="5" tint="-0.249977111117893"/>
      </right>
      <top style="thin">
        <color theme="5" tint="-0.249977111117893"/>
      </top>
      <bottom/>
      <diagonal/>
    </border>
    <border>
      <left/>
      <right style="thin">
        <color theme="5" tint="-0.249977111117893"/>
      </right>
      <top/>
      <bottom/>
      <diagonal/>
    </border>
    <border>
      <left style="thin">
        <color theme="5" tint="-0.249977111117893"/>
      </left>
      <right/>
      <top/>
      <bottom/>
      <diagonal/>
    </border>
    <border>
      <left style="thin">
        <color theme="5" tint="-0.249977111117893"/>
      </left>
      <right/>
      <top/>
      <bottom style="thin">
        <color theme="5" tint="-0.249977111117893"/>
      </bottom>
      <diagonal/>
    </border>
    <border>
      <left/>
      <right style="thin">
        <color theme="5" tint="-0.249977111117893"/>
      </right>
      <top/>
      <bottom style="thin">
        <color theme="5" tint="-0.249977111117893"/>
      </bottom>
      <diagonal/>
    </border>
    <border>
      <left/>
      <right/>
      <top style="thin">
        <color theme="5" tint="-0.249977111117893"/>
      </top>
      <bottom/>
      <diagonal/>
    </border>
    <border>
      <left/>
      <right/>
      <top/>
      <bottom style="thin">
        <color theme="5" tint="-0.249977111117893"/>
      </bottom>
      <diagonal/>
    </border>
    <border>
      <left style="thin">
        <color theme="9" tint="-0.499984740745262"/>
      </left>
      <right style="thin">
        <color theme="9" tint="-0.499984740745262"/>
      </right>
      <top style="thin">
        <color theme="9" tint="-0.499984740745262"/>
      </top>
      <bottom style="thin">
        <color theme="9" tint="-0.499984740745262"/>
      </bottom>
      <diagonal/>
    </border>
    <border>
      <left/>
      <right style="thin">
        <color theme="9" tint="-0.499984740745262"/>
      </right>
      <top/>
      <bottom/>
      <diagonal/>
    </border>
    <border>
      <left/>
      <right style="thin">
        <color theme="9" tint="-0.499984740745262"/>
      </right>
      <top style="thin">
        <color theme="9" tint="-0.499984740745262"/>
      </top>
      <bottom style="thin">
        <color theme="9" tint="-0.499984740745262"/>
      </bottom>
      <diagonal/>
    </border>
    <border>
      <left/>
      <right/>
      <top style="thin">
        <color theme="9" tint="-0.499984740745262"/>
      </top>
      <bottom style="thin">
        <color theme="9" tint="-0.499984740745262"/>
      </bottom>
      <diagonal/>
    </border>
    <border>
      <left/>
      <right style="hair">
        <color theme="0" tint="-0.499984740745262"/>
      </right>
      <top style="hair">
        <color theme="0" tint="-0.499984740745262"/>
      </top>
      <bottom style="hair">
        <color theme="0" tint="-0.499984740745262"/>
      </bottom>
      <diagonal/>
    </border>
    <border>
      <left/>
      <right style="thin">
        <color theme="1" tint="0.499984740745262"/>
      </right>
      <top/>
      <bottom style="hair">
        <color theme="0" tint="-0.499984740745262"/>
      </bottom>
      <diagonal/>
    </border>
    <border>
      <left style="hair">
        <color theme="0" tint="-0.499984740745262"/>
      </left>
      <right style="hair">
        <color theme="0" tint="-0.499984740745262"/>
      </right>
      <top/>
      <bottom style="hair">
        <color theme="0" tint="-0.499984740745262"/>
      </bottom>
      <diagonal/>
    </border>
    <border>
      <left style="hair">
        <color theme="0" tint="-0.499984740745262"/>
      </left>
      <right style="hair">
        <color theme="0" tint="-0.499984740745262"/>
      </right>
      <top style="medium">
        <color theme="1" tint="0.499984740745262"/>
      </top>
      <bottom/>
      <diagonal/>
    </border>
    <border>
      <left style="thin">
        <color theme="0" tint="-0.499984740745262"/>
      </left>
      <right/>
      <top style="medium">
        <color theme="1" tint="0.499984740745262"/>
      </top>
      <bottom/>
      <diagonal/>
    </border>
    <border>
      <left style="thin">
        <color theme="1" tint="0.499984740745262"/>
      </left>
      <right/>
      <top style="medium">
        <color theme="1" tint="0.499984740745262"/>
      </top>
      <bottom style="thin">
        <color theme="4" tint="0.39997558519241921"/>
      </bottom>
      <diagonal/>
    </border>
    <border>
      <left style="hair">
        <color theme="0" tint="-0.499984740745262"/>
      </left>
      <right/>
      <top style="medium">
        <color theme="1" tint="0.499984740745262"/>
      </top>
      <bottom style="thin">
        <color theme="4" tint="0.39997558519241921"/>
      </bottom>
      <diagonal/>
    </border>
    <border>
      <left style="hair">
        <color theme="0" tint="-0.499984740745262"/>
      </left>
      <right style="hair">
        <color theme="0" tint="-0.499984740745262"/>
      </right>
      <top style="medium">
        <color theme="1" tint="0.499984740745262"/>
      </top>
      <bottom style="thin">
        <color theme="4" tint="0.39997558519241921"/>
      </bottom>
      <diagonal/>
    </border>
    <border>
      <left style="hair">
        <color theme="0" tint="-0.499984740745262"/>
      </left>
      <right style="hair">
        <color theme="0" tint="-0.499984740745262"/>
      </right>
      <top style="hair">
        <color theme="0" tint="-0.499984740745262"/>
      </top>
      <bottom style="thin">
        <color theme="4" tint="0.39997558519241921"/>
      </bottom>
      <diagonal/>
    </border>
    <border>
      <left style="thin">
        <color theme="9" tint="-0.499984740745262"/>
      </left>
      <right/>
      <top/>
      <bottom/>
      <diagonal/>
    </border>
    <border>
      <left/>
      <right style="thin">
        <color theme="9" tint="-0.499984740745262"/>
      </right>
      <top style="thin">
        <color theme="9" tint="-0.499984740745262"/>
      </top>
      <bottom/>
      <diagonal/>
    </border>
    <border>
      <left style="thin">
        <color theme="9" tint="-0.499984740745262"/>
      </left>
      <right/>
      <top/>
      <bottom style="thin">
        <color theme="9" tint="-0.499984740745262"/>
      </bottom>
      <diagonal/>
    </border>
    <border>
      <left/>
      <right style="thin">
        <color theme="9" tint="-0.499984740745262"/>
      </right>
      <top/>
      <bottom style="thin">
        <color theme="9" tint="-0.499984740745262"/>
      </bottom>
      <diagonal/>
    </border>
    <border>
      <left/>
      <right/>
      <top/>
      <bottom style="thin">
        <color theme="9" tint="-0.499984740745262"/>
      </bottom>
      <diagonal/>
    </border>
    <border>
      <left style="thin">
        <color rgb="FFA10D59"/>
      </left>
      <right/>
      <top style="thin">
        <color theme="0" tint="-0.499984740745262"/>
      </top>
      <bottom/>
      <diagonal/>
    </border>
    <border>
      <left/>
      <right/>
      <top style="thin">
        <color theme="0" tint="-0.499984740745262"/>
      </top>
      <bottom/>
      <diagonal/>
    </border>
    <border>
      <left style="thin">
        <color theme="0" tint="-0.499984740745262"/>
      </left>
      <right/>
      <top/>
      <bottom/>
      <diagonal/>
    </border>
    <border>
      <left style="thin">
        <color rgb="FFA10D59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rgb="FFA10D59"/>
      </left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/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/>
      <bottom/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</borders>
  <cellStyleXfs count="8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244">
    <xf numFmtId="0" fontId="0" fillId="0" borderId="0" xfId="0"/>
    <xf numFmtId="0" fontId="4" fillId="0" borderId="0" xfId="0" applyFont="1" applyAlignment="1">
      <alignment horizontal="center"/>
    </xf>
    <xf numFmtId="17" fontId="6" fillId="0" borderId="2" xfId="0" applyNumberFormat="1" applyFont="1" applyBorder="1"/>
    <xf numFmtId="0" fontId="6" fillId="0" borderId="0" xfId="0" applyFont="1"/>
    <xf numFmtId="0" fontId="6" fillId="0" borderId="0" xfId="0" applyFont="1" applyAlignment="1">
      <alignment horizontal="center"/>
    </xf>
    <xf numFmtId="165" fontId="6" fillId="0" borderId="3" xfId="1" applyNumberFormat="1" applyFont="1" applyFill="1" applyBorder="1"/>
    <xf numFmtId="165" fontId="6" fillId="0" borderId="3" xfId="0" applyNumberFormat="1" applyFont="1" applyBorder="1"/>
    <xf numFmtId="0" fontId="6" fillId="0" borderId="0" xfId="4" applyFont="1"/>
    <xf numFmtId="4" fontId="6" fillId="0" borderId="0" xfId="5" applyNumberFormat="1" applyFont="1"/>
    <xf numFmtId="0" fontId="6" fillId="0" borderId="0" xfId="6" applyFont="1"/>
    <xf numFmtId="4" fontId="6" fillId="0" borderId="0" xfId="7" applyNumberFormat="1" applyFont="1"/>
    <xf numFmtId="165" fontId="6" fillId="0" borderId="5" xfId="1" applyNumberFormat="1" applyFont="1" applyFill="1" applyBorder="1"/>
    <xf numFmtId="165" fontId="6" fillId="0" borderId="5" xfId="0" applyNumberFormat="1" applyFont="1" applyBorder="1"/>
    <xf numFmtId="2" fontId="6" fillId="0" borderId="0" xfId="0" applyNumberFormat="1" applyFont="1"/>
    <xf numFmtId="165" fontId="6" fillId="0" borderId="0" xfId="1" applyNumberFormat="1" applyFont="1" applyFill="1" applyBorder="1"/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17" fontId="9" fillId="0" borderId="8" xfId="0" applyNumberFormat="1" applyFont="1" applyBorder="1"/>
    <xf numFmtId="165" fontId="7" fillId="0" borderId="9" xfId="0" applyNumberFormat="1" applyFont="1" applyBorder="1" applyAlignment="1">
      <alignment horizontal="center" vertical="center"/>
    </xf>
    <xf numFmtId="17" fontId="9" fillId="0" borderId="7" xfId="0" applyNumberFormat="1" applyFont="1" applyBorder="1"/>
    <xf numFmtId="165" fontId="7" fillId="0" borderId="3" xfId="0" applyNumberFormat="1" applyFont="1" applyBorder="1" applyAlignment="1">
      <alignment horizontal="center" vertical="center"/>
    </xf>
    <xf numFmtId="165" fontId="7" fillId="0" borderId="5" xfId="0" applyNumberFormat="1" applyFont="1" applyBorder="1" applyAlignment="1">
      <alignment horizontal="center" vertical="center"/>
    </xf>
    <xf numFmtId="0" fontId="3" fillId="0" borderId="0" xfId="0" applyFont="1"/>
    <xf numFmtId="0" fontId="0" fillId="0" borderId="0" xfId="0" applyAlignment="1">
      <alignment horizontal="center"/>
    </xf>
    <xf numFmtId="0" fontId="2" fillId="2" borderId="12" xfId="0" applyFont="1" applyFill="1" applyBorder="1" applyAlignment="1">
      <alignment horizontal="center"/>
    </xf>
    <xf numFmtId="0" fontId="0" fillId="0" borderId="10" xfId="0" applyBorder="1"/>
    <xf numFmtId="0" fontId="2" fillId="2" borderId="10" xfId="0" applyFont="1" applyFill="1" applyBorder="1" applyAlignment="1">
      <alignment horizontal="center"/>
    </xf>
    <xf numFmtId="17" fontId="0" fillId="0" borderId="0" xfId="0" applyNumberFormat="1"/>
    <xf numFmtId="0" fontId="0" fillId="0" borderId="10" xfId="0" applyBorder="1" applyAlignment="1">
      <alignment horizontal="center"/>
    </xf>
    <xf numFmtId="2" fontId="0" fillId="0" borderId="0" xfId="0" applyNumberFormat="1"/>
    <xf numFmtId="0" fontId="4" fillId="0" borderId="0" xfId="0" applyFont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165" fontId="0" fillId="0" borderId="11" xfId="0" applyNumberFormat="1" applyBorder="1" applyAlignment="1">
      <alignment horizontal="center" vertical="center"/>
    </xf>
    <xf numFmtId="165" fontId="0" fillId="0" borderId="17" xfId="0" applyNumberFormat="1" applyBorder="1" applyAlignment="1">
      <alignment horizontal="center" vertical="center"/>
    </xf>
    <xf numFmtId="165" fontId="3" fillId="0" borderId="19" xfId="0" applyNumberFormat="1" applyFont="1" applyBorder="1" applyAlignment="1">
      <alignment horizontal="center" vertical="center"/>
    </xf>
    <xf numFmtId="165" fontId="3" fillId="0" borderId="16" xfId="0" applyNumberFormat="1" applyFont="1" applyBorder="1" applyAlignment="1">
      <alignment horizontal="center" vertical="center"/>
    </xf>
    <xf numFmtId="0" fontId="2" fillId="2" borderId="18" xfId="0" applyFont="1" applyFill="1" applyBorder="1" applyAlignment="1">
      <alignment horizontal="center"/>
    </xf>
    <xf numFmtId="0" fontId="2" fillId="2" borderId="10" xfId="0" applyFont="1" applyFill="1" applyBorder="1" applyAlignment="1">
      <alignment horizontal="left"/>
    </xf>
    <xf numFmtId="165" fontId="0" fillId="0" borderId="10" xfId="0" applyNumberFormat="1" applyBorder="1"/>
    <xf numFmtId="0" fontId="0" fillId="4" borderId="0" xfId="0" applyFill="1"/>
    <xf numFmtId="0" fontId="11" fillId="4" borderId="20" xfId="0" applyFont="1" applyFill="1" applyBorder="1" applyAlignment="1">
      <alignment horizontal="center"/>
    </xf>
    <xf numFmtId="2" fontId="11" fillId="4" borderId="33" xfId="0" applyNumberFormat="1" applyFont="1" applyFill="1" applyBorder="1" applyAlignment="1">
      <alignment horizontal="center"/>
    </xf>
    <xf numFmtId="2" fontId="11" fillId="4" borderId="34" xfId="0" applyNumberFormat="1" applyFont="1" applyFill="1" applyBorder="1" applyAlignment="1">
      <alignment horizontal="center"/>
    </xf>
    <xf numFmtId="17" fontId="6" fillId="4" borderId="24" xfId="0" applyNumberFormat="1" applyFont="1" applyFill="1" applyBorder="1"/>
    <xf numFmtId="165" fontId="6" fillId="4" borderId="35" xfId="1" applyNumberFormat="1" applyFont="1" applyFill="1" applyBorder="1"/>
    <xf numFmtId="17" fontId="6" fillId="3" borderId="24" xfId="0" applyNumberFormat="1" applyFont="1" applyFill="1" applyBorder="1"/>
    <xf numFmtId="165" fontId="6" fillId="4" borderId="36" xfId="1" applyNumberFormat="1" applyFont="1" applyFill="1" applyBorder="1"/>
    <xf numFmtId="165" fontId="6" fillId="4" borderId="36" xfId="0" applyNumberFormat="1" applyFont="1" applyFill="1" applyBorder="1"/>
    <xf numFmtId="2" fontId="11" fillId="4" borderId="31" xfId="0" applyNumberFormat="1" applyFont="1" applyFill="1" applyBorder="1" applyAlignment="1">
      <alignment horizontal="center"/>
    </xf>
    <xf numFmtId="2" fontId="11" fillId="4" borderId="32" xfId="0" applyNumberFormat="1" applyFont="1" applyFill="1" applyBorder="1" applyAlignment="1">
      <alignment horizontal="center"/>
    </xf>
    <xf numFmtId="165" fontId="6" fillId="3" borderId="37" xfId="1" applyNumberFormat="1" applyFont="1" applyFill="1" applyBorder="1"/>
    <xf numFmtId="0" fontId="12" fillId="0" borderId="0" xfId="0" applyFont="1"/>
    <xf numFmtId="0" fontId="10" fillId="0" borderId="0" xfId="0" applyFont="1"/>
    <xf numFmtId="0" fontId="12" fillId="4" borderId="0" xfId="0" applyFont="1" applyFill="1"/>
    <xf numFmtId="165" fontId="6" fillId="0" borderId="25" xfId="1" applyNumberFormat="1" applyFont="1" applyFill="1" applyBorder="1"/>
    <xf numFmtId="165" fontId="6" fillId="0" borderId="6" xfId="1" applyNumberFormat="1" applyFont="1" applyFill="1" applyBorder="1"/>
    <xf numFmtId="165" fontId="6" fillId="0" borderId="6" xfId="0" applyNumberFormat="1" applyFont="1" applyBorder="1"/>
    <xf numFmtId="165" fontId="6" fillId="0" borderId="25" xfId="4" applyNumberFormat="1" applyFont="1" applyBorder="1"/>
    <xf numFmtId="165" fontId="6" fillId="0" borderId="6" xfId="5" applyNumberFormat="1" applyFont="1" applyBorder="1"/>
    <xf numFmtId="165" fontId="6" fillId="0" borderId="5" xfId="5" applyNumberFormat="1" applyFont="1" applyBorder="1"/>
    <xf numFmtId="165" fontId="6" fillId="0" borderId="6" xfId="6" applyNumberFormat="1" applyFont="1" applyBorder="1"/>
    <xf numFmtId="165" fontId="6" fillId="0" borderId="5" xfId="6" applyNumberFormat="1" applyFont="1" applyBorder="1"/>
    <xf numFmtId="165" fontId="6" fillId="0" borderId="25" xfId="5" applyNumberFormat="1" applyFont="1" applyBorder="1"/>
    <xf numFmtId="165" fontId="6" fillId="0" borderId="6" xfId="7" applyNumberFormat="1" applyFont="1" applyBorder="1"/>
    <xf numFmtId="165" fontId="6" fillId="0" borderId="5" xfId="7" applyNumberFormat="1" applyFont="1" applyBorder="1"/>
    <xf numFmtId="165" fontId="6" fillId="0" borderId="25" xfId="0" applyNumberFormat="1" applyFont="1" applyBorder="1"/>
    <xf numFmtId="2" fontId="6" fillId="0" borderId="6" xfId="0" applyNumberFormat="1" applyFont="1" applyBorder="1"/>
    <xf numFmtId="0" fontId="13" fillId="0" borderId="0" xfId="0" applyFont="1" applyAlignment="1">
      <alignment horizontal="center" vertical="center"/>
    </xf>
    <xf numFmtId="17" fontId="6" fillId="0" borderId="8" xfId="0" applyNumberFormat="1" applyFont="1" applyBorder="1"/>
    <xf numFmtId="17" fontId="6" fillId="0" borderId="7" xfId="0" applyNumberFormat="1" applyFont="1" applyBorder="1"/>
    <xf numFmtId="165" fontId="7" fillId="0" borderId="3" xfId="0" applyNumberFormat="1" applyFont="1" applyBorder="1" applyAlignment="1" applyProtection="1">
      <alignment horizontal="center" vertical="center"/>
      <protection locked="0"/>
    </xf>
    <xf numFmtId="0" fontId="13" fillId="0" borderId="0" xfId="0" applyFont="1" applyAlignment="1">
      <alignment horizontal="left" vertical="center"/>
    </xf>
    <xf numFmtId="17" fontId="6" fillId="0" borderId="38" xfId="0" applyNumberFormat="1" applyFont="1" applyBorder="1"/>
    <xf numFmtId="17" fontId="6" fillId="0" borderId="0" xfId="0" applyNumberFormat="1" applyFont="1"/>
    <xf numFmtId="165" fontId="6" fillId="0" borderId="40" xfId="1" applyNumberFormat="1" applyFont="1" applyFill="1" applyBorder="1"/>
    <xf numFmtId="165" fontId="6" fillId="0" borderId="41" xfId="0" applyNumberFormat="1" applyFont="1" applyBorder="1"/>
    <xf numFmtId="165" fontId="6" fillId="0" borderId="42" xfId="0" applyNumberFormat="1" applyFont="1" applyBorder="1"/>
    <xf numFmtId="17" fontId="9" fillId="0" borderId="43" xfId="0" applyNumberFormat="1" applyFont="1" applyBorder="1"/>
    <xf numFmtId="17" fontId="9" fillId="0" borderId="14" xfId="0" applyNumberFormat="1" applyFont="1" applyBorder="1"/>
    <xf numFmtId="17" fontId="9" fillId="0" borderId="15" xfId="0" applyNumberFormat="1" applyFont="1" applyBorder="1"/>
    <xf numFmtId="17" fontId="6" fillId="0" borderId="43" xfId="0" applyNumberFormat="1" applyFont="1" applyBorder="1"/>
    <xf numFmtId="17" fontId="6" fillId="0" borderId="14" xfId="0" applyNumberFormat="1" applyFont="1" applyBorder="1"/>
    <xf numFmtId="17" fontId="6" fillId="0" borderId="15" xfId="0" applyNumberFormat="1" applyFont="1" applyBorder="1"/>
    <xf numFmtId="165" fontId="0" fillId="0" borderId="48" xfId="0" applyNumberFormat="1" applyBorder="1" applyAlignment="1">
      <alignment horizontal="center" vertical="center"/>
    </xf>
    <xf numFmtId="165" fontId="0" fillId="0" borderId="49" xfId="0" applyNumberFormat="1" applyBorder="1" applyAlignment="1">
      <alignment horizontal="center" vertical="center"/>
    </xf>
    <xf numFmtId="165" fontId="3" fillId="0" borderId="50" xfId="0" applyNumberFormat="1" applyFont="1" applyBorder="1" applyAlignment="1">
      <alignment horizontal="center" vertical="center"/>
    </xf>
    <xf numFmtId="165" fontId="3" fillId="0" borderId="51" xfId="0" applyNumberFormat="1" applyFont="1" applyBorder="1" applyAlignment="1">
      <alignment horizontal="center" vertical="center"/>
    </xf>
    <xf numFmtId="165" fontId="0" fillId="0" borderId="0" xfId="0" applyNumberFormat="1" applyAlignment="1">
      <alignment horizontal="center" vertical="center"/>
    </xf>
    <xf numFmtId="165" fontId="3" fillId="0" borderId="53" xfId="0" applyNumberFormat="1" applyFont="1" applyBorder="1" applyAlignment="1">
      <alignment horizontal="center" vertical="center"/>
    </xf>
    <xf numFmtId="0" fontId="2" fillId="5" borderId="0" xfId="0" applyFont="1" applyFill="1" applyAlignment="1">
      <alignment horizontal="left"/>
    </xf>
    <xf numFmtId="165" fontId="0" fillId="0" borderId="46" xfId="0" applyNumberFormat="1" applyBorder="1" applyAlignment="1">
      <alignment horizontal="center" vertical="center"/>
    </xf>
    <xf numFmtId="165" fontId="0" fillId="0" borderId="52" xfId="0" applyNumberFormat="1" applyBorder="1" applyAlignment="1">
      <alignment horizontal="center" vertical="center"/>
    </xf>
    <xf numFmtId="165" fontId="0" fillId="0" borderId="47" xfId="0" applyNumberFormat="1" applyBorder="1" applyAlignment="1">
      <alignment horizontal="center" vertical="center"/>
    </xf>
    <xf numFmtId="165" fontId="0" fillId="0" borderId="55" xfId="0" applyNumberFormat="1" applyBorder="1" applyAlignment="1">
      <alignment horizontal="center" vertical="center"/>
    </xf>
    <xf numFmtId="0" fontId="0" fillId="0" borderId="54" xfId="0" applyBorder="1"/>
    <xf numFmtId="0" fontId="2" fillId="7" borderId="56" xfId="0" applyFont="1" applyFill="1" applyBorder="1" applyAlignment="1">
      <alignment horizontal="left"/>
    </xf>
    <xf numFmtId="0" fontId="2" fillId="7" borderId="57" xfId="0" applyFont="1" applyFill="1" applyBorder="1" applyAlignment="1">
      <alignment horizontal="left"/>
    </xf>
    <xf numFmtId="0" fontId="2" fillId="7" borderId="54" xfId="0" applyFont="1" applyFill="1" applyBorder="1" applyAlignment="1">
      <alignment horizontal="left"/>
    </xf>
    <xf numFmtId="0" fontId="2" fillId="7" borderId="54" xfId="0" applyFont="1" applyFill="1" applyBorder="1" applyAlignment="1">
      <alignment horizontal="center"/>
    </xf>
    <xf numFmtId="165" fontId="0" fillId="0" borderId="54" xfId="0" applyNumberFormat="1" applyBorder="1"/>
    <xf numFmtId="0" fontId="0" fillId="0" borderId="45" xfId="0" applyBorder="1"/>
    <xf numFmtId="0" fontId="2" fillId="5" borderId="45" xfId="0" applyFont="1" applyFill="1" applyBorder="1" applyAlignment="1">
      <alignment horizontal="left"/>
    </xf>
    <xf numFmtId="0" fontId="2" fillId="5" borderId="45" xfId="0" applyFont="1" applyFill="1" applyBorder="1" applyAlignment="1">
      <alignment horizontal="center"/>
    </xf>
    <xf numFmtId="165" fontId="0" fillId="0" borderId="45" xfId="0" applyNumberFormat="1" applyBorder="1"/>
    <xf numFmtId="167" fontId="0" fillId="0" borderId="10" xfId="2" applyNumberFormat="1" applyFont="1" applyBorder="1" applyAlignment="1">
      <alignment horizontal="center"/>
    </xf>
    <xf numFmtId="2" fontId="0" fillId="0" borderId="10" xfId="2" applyNumberFormat="1" applyFont="1" applyBorder="1" applyAlignment="1">
      <alignment horizontal="center"/>
    </xf>
    <xf numFmtId="0" fontId="15" fillId="0" borderId="0" xfId="0" applyFont="1"/>
    <xf numFmtId="165" fontId="0" fillId="0" borderId="0" xfId="0" applyNumberFormat="1"/>
    <xf numFmtId="165" fontId="6" fillId="0" borderId="0" xfId="0" applyNumberFormat="1" applyFont="1"/>
    <xf numFmtId="165" fontId="0" fillId="0" borderId="10" xfId="2" applyNumberFormat="1" applyFont="1" applyBorder="1" applyAlignment="1">
      <alignment horizontal="center"/>
    </xf>
    <xf numFmtId="165" fontId="0" fillId="0" borderId="44" xfId="2" applyNumberFormat="1" applyFont="1" applyFill="1" applyBorder="1" applyAlignment="1">
      <alignment horizontal="center" vertical="center"/>
    </xf>
    <xf numFmtId="165" fontId="0" fillId="0" borderId="44" xfId="2" applyNumberFormat="1" applyFont="1" applyBorder="1" applyAlignment="1">
      <alignment horizontal="center" vertical="center"/>
    </xf>
    <xf numFmtId="165" fontId="6" fillId="0" borderId="0" xfId="5" applyNumberFormat="1" applyFont="1"/>
    <xf numFmtId="165" fontId="6" fillId="0" borderId="0" xfId="6" applyNumberFormat="1" applyFont="1"/>
    <xf numFmtId="165" fontId="6" fillId="0" borderId="0" xfId="7" applyNumberFormat="1" applyFont="1"/>
    <xf numFmtId="0" fontId="14" fillId="0" borderId="0" xfId="0" applyFont="1"/>
    <xf numFmtId="2" fontId="5" fillId="0" borderId="0" xfId="0" applyNumberFormat="1" applyFont="1" applyAlignment="1">
      <alignment horizontal="center"/>
    </xf>
    <xf numFmtId="17" fontId="6" fillId="0" borderId="14" xfId="0" applyNumberFormat="1" applyFont="1" applyBorder="1" applyAlignment="1">
      <alignment horizontal="center" vertical="center"/>
    </xf>
    <xf numFmtId="17" fontId="6" fillId="0" borderId="58" xfId="0" applyNumberFormat="1" applyFont="1" applyBorder="1"/>
    <xf numFmtId="165" fontId="7" fillId="0" borderId="5" xfId="0" applyNumberFormat="1" applyFont="1" applyBorder="1" applyAlignment="1" applyProtection="1">
      <alignment horizontal="center" vertical="center"/>
      <protection locked="0"/>
    </xf>
    <xf numFmtId="165" fontId="7" fillId="0" borderId="39" xfId="0" applyNumberFormat="1" applyFont="1" applyBorder="1" applyAlignment="1">
      <alignment horizontal="center" vertical="center"/>
    </xf>
    <xf numFmtId="165" fontId="6" fillId="0" borderId="43" xfId="0" applyNumberFormat="1" applyFont="1" applyBorder="1"/>
    <xf numFmtId="165" fontId="6" fillId="0" borderId="14" xfId="0" applyNumberFormat="1" applyFont="1" applyBorder="1"/>
    <xf numFmtId="165" fontId="6" fillId="0" borderId="15" xfId="0" applyNumberFormat="1" applyFont="1" applyBorder="1"/>
    <xf numFmtId="165" fontId="6" fillId="0" borderId="14" xfId="0" applyNumberFormat="1" applyFont="1" applyBorder="1" applyAlignment="1">
      <alignment horizontal="center" vertical="center"/>
    </xf>
    <xf numFmtId="17" fontId="6" fillId="0" borderId="59" xfId="0" applyNumberFormat="1" applyFont="1" applyBorder="1"/>
    <xf numFmtId="165" fontId="6" fillId="0" borderId="60" xfId="1" applyNumberFormat="1" applyFont="1" applyFill="1" applyBorder="1"/>
    <xf numFmtId="168" fontId="6" fillId="0" borderId="60" xfId="1" applyNumberFormat="1" applyFont="1" applyFill="1" applyBorder="1"/>
    <xf numFmtId="168" fontId="6" fillId="0" borderId="60" xfId="0" applyNumberFormat="1" applyFont="1" applyBorder="1"/>
    <xf numFmtId="165" fontId="6" fillId="0" borderId="22" xfId="1" applyNumberFormat="1" applyFont="1" applyFill="1" applyBorder="1"/>
    <xf numFmtId="168" fontId="6" fillId="0" borderId="23" xfId="1" applyNumberFormat="1" applyFont="1" applyFill="1" applyBorder="1"/>
    <xf numFmtId="168" fontId="6" fillId="0" borderId="23" xfId="0" applyNumberFormat="1" applyFont="1" applyBorder="1"/>
    <xf numFmtId="168" fontId="6" fillId="0" borderId="61" xfId="1" applyNumberFormat="1" applyFont="1" applyFill="1" applyBorder="1"/>
    <xf numFmtId="0" fontId="4" fillId="0" borderId="0" xfId="0" applyFont="1" applyAlignment="1">
      <alignment horizontal="left"/>
    </xf>
    <xf numFmtId="168" fontId="6" fillId="0" borderId="0" xfId="1" applyNumberFormat="1" applyFont="1" applyFill="1" applyBorder="1"/>
    <xf numFmtId="17" fontId="6" fillId="3" borderId="62" xfId="0" applyNumberFormat="1" applyFont="1" applyFill="1" applyBorder="1"/>
    <xf numFmtId="165" fontId="6" fillId="3" borderId="63" xfId="1" applyNumberFormat="1" applyFont="1" applyFill="1" applyBorder="1"/>
    <xf numFmtId="168" fontId="6" fillId="3" borderId="64" xfId="1" applyNumberFormat="1" applyFont="1" applyFill="1" applyBorder="1"/>
    <xf numFmtId="168" fontId="6" fillId="3" borderId="64" xfId="0" applyNumberFormat="1" applyFont="1" applyFill="1" applyBorder="1"/>
    <xf numFmtId="168" fontId="6" fillId="3" borderId="65" xfId="1" applyNumberFormat="1" applyFont="1" applyFill="1" applyBorder="1"/>
    <xf numFmtId="168" fontId="6" fillId="0" borderId="3" xfId="1" applyNumberFormat="1" applyFont="1" applyFill="1" applyBorder="1"/>
    <xf numFmtId="168" fontId="6" fillId="0" borderId="3" xfId="0" applyNumberFormat="1" applyFont="1" applyBorder="1"/>
    <xf numFmtId="168" fontId="6" fillId="0" borderId="6" xfId="1" applyNumberFormat="1" applyFont="1" applyFill="1" applyBorder="1"/>
    <xf numFmtId="168" fontId="6" fillId="0" borderId="6" xfId="0" applyNumberFormat="1" applyFont="1" applyBorder="1"/>
    <xf numFmtId="168" fontId="6" fillId="0" borderId="5" xfId="1" applyNumberFormat="1" applyFont="1" applyFill="1" applyBorder="1"/>
    <xf numFmtId="168" fontId="6" fillId="4" borderId="36" xfId="1" applyNumberFormat="1" applyFont="1" applyFill="1" applyBorder="1"/>
    <xf numFmtId="168" fontId="6" fillId="4" borderId="36" xfId="0" applyNumberFormat="1" applyFont="1" applyFill="1" applyBorder="1"/>
    <xf numFmtId="168" fontId="6" fillId="4" borderId="66" xfId="1" applyNumberFormat="1" applyFont="1" applyFill="1" applyBorder="1"/>
    <xf numFmtId="165" fontId="6" fillId="3" borderId="35" xfId="1" applyNumberFormat="1" applyFont="1" applyFill="1" applyBorder="1"/>
    <xf numFmtId="168" fontId="6" fillId="3" borderId="36" xfId="1" applyNumberFormat="1" applyFont="1" applyFill="1" applyBorder="1"/>
    <xf numFmtId="168" fontId="6" fillId="3" borderId="36" xfId="0" applyNumberFormat="1" applyFont="1" applyFill="1" applyBorder="1"/>
    <xf numFmtId="168" fontId="6" fillId="3" borderId="66" xfId="1" applyNumberFormat="1" applyFont="1" applyFill="1" applyBorder="1"/>
    <xf numFmtId="165" fontId="6" fillId="3" borderId="36" xfId="1" applyNumberFormat="1" applyFont="1" applyFill="1" applyBorder="1"/>
    <xf numFmtId="165" fontId="6" fillId="3" borderId="36" xfId="0" applyNumberFormat="1" applyFont="1" applyFill="1" applyBorder="1"/>
    <xf numFmtId="165" fontId="6" fillId="3" borderId="66" xfId="1" applyNumberFormat="1" applyFont="1" applyFill="1" applyBorder="1"/>
    <xf numFmtId="0" fontId="2" fillId="6" borderId="0" xfId="0" applyFont="1" applyFill="1" applyAlignment="1">
      <alignment horizontal="center" vertical="center"/>
    </xf>
    <xf numFmtId="165" fontId="0" fillId="0" borderId="18" xfId="0" applyNumberFormat="1" applyBorder="1" applyAlignment="1">
      <alignment horizontal="center" vertical="center"/>
    </xf>
    <xf numFmtId="165" fontId="0" fillId="0" borderId="12" xfId="0" applyNumberFormat="1" applyBorder="1" applyAlignment="1">
      <alignment horizontal="center" vertical="center"/>
    </xf>
    <xf numFmtId="0" fontId="0" fillId="0" borderId="45" xfId="0" applyBorder="1" applyAlignment="1">
      <alignment horizontal="center"/>
    </xf>
    <xf numFmtId="0" fontId="0" fillId="0" borderId="54" xfId="0" applyBorder="1" applyAlignment="1">
      <alignment horizontal="center"/>
    </xf>
    <xf numFmtId="165" fontId="0" fillId="0" borderId="67" xfId="0" applyNumberFormat="1" applyBorder="1" applyAlignment="1">
      <alignment horizontal="center" vertical="center"/>
    </xf>
    <xf numFmtId="165" fontId="0" fillId="0" borderId="68" xfId="0" applyNumberFormat="1" applyBorder="1" applyAlignment="1">
      <alignment horizontal="center" vertical="center"/>
    </xf>
    <xf numFmtId="165" fontId="3" fillId="0" borderId="69" xfId="0" applyNumberFormat="1" applyFont="1" applyBorder="1" applyAlignment="1">
      <alignment horizontal="center" vertical="center"/>
    </xf>
    <xf numFmtId="165" fontId="3" fillId="0" borderId="70" xfId="0" applyNumberFormat="1" applyFont="1" applyBorder="1" applyAlignment="1">
      <alignment horizontal="center" vertical="center"/>
    </xf>
    <xf numFmtId="165" fontId="3" fillId="0" borderId="71" xfId="0" applyNumberFormat="1" applyFont="1" applyBorder="1" applyAlignment="1">
      <alignment horizontal="center" vertical="center"/>
    </xf>
    <xf numFmtId="169" fontId="6" fillId="0" borderId="58" xfId="0" applyNumberFormat="1" applyFont="1" applyBorder="1"/>
    <xf numFmtId="169" fontId="6" fillId="0" borderId="14" xfId="0" applyNumberFormat="1" applyFont="1" applyBorder="1"/>
    <xf numFmtId="169" fontId="9" fillId="0" borderId="14" xfId="0" applyNumberFormat="1" applyFont="1" applyBorder="1"/>
    <xf numFmtId="169" fontId="6" fillId="0" borderId="14" xfId="0" applyNumberFormat="1" applyFont="1" applyBorder="1" applyAlignment="1">
      <alignment horizontal="center" vertical="center"/>
    </xf>
    <xf numFmtId="169" fontId="6" fillId="0" borderId="58" xfId="0" applyNumberFormat="1" applyFont="1" applyBorder="1" applyAlignment="1">
      <alignment horizontal="center" vertical="center"/>
    </xf>
    <xf numFmtId="17" fontId="6" fillId="0" borderId="24" xfId="0" applyNumberFormat="1" applyFont="1" applyBorder="1"/>
    <xf numFmtId="165" fontId="6" fillId="0" borderId="37" xfId="1" applyNumberFormat="1" applyFont="1" applyFill="1" applyBorder="1"/>
    <xf numFmtId="165" fontId="6" fillId="0" borderId="35" xfId="1" applyNumberFormat="1" applyFont="1" applyFill="1" applyBorder="1"/>
    <xf numFmtId="165" fontId="6" fillId="0" borderId="36" xfId="1" applyNumberFormat="1" applyFont="1" applyFill="1" applyBorder="1"/>
    <xf numFmtId="165" fontId="6" fillId="0" borderId="36" xfId="0" applyNumberFormat="1" applyFont="1" applyBorder="1"/>
    <xf numFmtId="166" fontId="17" fillId="0" borderId="2" xfId="0" applyNumberFormat="1" applyFont="1" applyBorder="1"/>
    <xf numFmtId="0" fontId="17" fillId="0" borderId="14" xfId="0" applyFont="1" applyBorder="1" applyAlignment="1">
      <alignment horizontal="center"/>
    </xf>
    <xf numFmtId="165" fontId="17" fillId="0" borderId="3" xfId="3" applyNumberFormat="1" applyFont="1" applyBorder="1"/>
    <xf numFmtId="165" fontId="17" fillId="0" borderId="4" xfId="3" applyNumberFormat="1" applyFont="1" applyBorder="1"/>
    <xf numFmtId="165" fontId="17" fillId="0" borderId="22" xfId="3" applyNumberFormat="1" applyFont="1" applyBorder="1"/>
    <xf numFmtId="165" fontId="17" fillId="0" borderId="23" xfId="3" applyNumberFormat="1" applyFont="1" applyBorder="1"/>
    <xf numFmtId="165" fontId="17" fillId="0" borderId="28" xfId="3" applyNumberFormat="1" applyFont="1" applyBorder="1"/>
    <xf numFmtId="165" fontId="17" fillId="0" borderId="25" xfId="3" applyNumberFormat="1" applyFont="1" applyBorder="1"/>
    <xf numFmtId="165" fontId="17" fillId="0" borderId="6" xfId="3" applyNumberFormat="1" applyFont="1" applyBorder="1"/>
    <xf numFmtId="165" fontId="17" fillId="0" borderId="29" xfId="3" applyNumberFormat="1" applyFont="1" applyBorder="1"/>
    <xf numFmtId="165" fontId="17" fillId="0" borderId="30" xfId="3" applyNumberFormat="1" applyFont="1" applyBorder="1"/>
    <xf numFmtId="165" fontId="17" fillId="0" borderId="5" xfId="3" applyNumberFormat="1" applyFont="1" applyBorder="1"/>
    <xf numFmtId="165" fontId="17" fillId="0" borderId="26" xfId="3" applyNumberFormat="1" applyFont="1" applyBorder="1"/>
    <xf numFmtId="165" fontId="17" fillId="0" borderId="58" xfId="3" applyNumberFormat="1" applyFont="1" applyBorder="1"/>
    <xf numFmtId="14" fontId="0" fillId="0" borderId="0" xfId="0" applyNumberFormat="1"/>
    <xf numFmtId="0" fontId="0" fillId="0" borderId="74" xfId="0" applyBorder="1"/>
    <xf numFmtId="0" fontId="0" fillId="0" borderId="75" xfId="0" applyBorder="1" applyAlignment="1">
      <alignment horizontal="center"/>
    </xf>
    <xf numFmtId="0" fontId="0" fillId="0" borderId="77" xfId="0" applyBorder="1" applyAlignment="1">
      <alignment horizontal="center"/>
    </xf>
    <xf numFmtId="0" fontId="0" fillId="0" borderId="79" xfId="0" applyBorder="1"/>
    <xf numFmtId="165" fontId="0" fillId="0" borderId="80" xfId="0" applyNumberFormat="1" applyBorder="1"/>
    <xf numFmtId="0" fontId="0" fillId="0" borderId="77" xfId="0" applyBorder="1"/>
    <xf numFmtId="0" fontId="18" fillId="0" borderId="0" xfId="0" applyFont="1" applyAlignment="1">
      <alignment horizontal="left"/>
    </xf>
    <xf numFmtId="165" fontId="0" fillId="0" borderId="81" xfId="2" applyNumberFormat="1" applyFont="1" applyBorder="1" applyAlignment="1">
      <alignment horizontal="center" vertical="center"/>
    </xf>
    <xf numFmtId="170" fontId="0" fillId="0" borderId="44" xfId="2" applyNumberFormat="1" applyFont="1" applyBorder="1" applyAlignment="1">
      <alignment horizontal="center" vertical="center"/>
    </xf>
    <xf numFmtId="0" fontId="0" fillId="0" borderId="78" xfId="0" applyBorder="1"/>
    <xf numFmtId="165" fontId="0" fillId="0" borderId="81" xfId="2" applyNumberFormat="1" applyFont="1" applyBorder="1" applyAlignment="1">
      <alignment horizontal="center"/>
    </xf>
    <xf numFmtId="0" fontId="19" fillId="0" borderId="0" xfId="0" applyFont="1" applyAlignment="1">
      <alignment horizontal="left" indent="1"/>
    </xf>
    <xf numFmtId="165" fontId="11" fillId="4" borderId="31" xfId="1" applyNumberFormat="1" applyFont="1" applyFill="1" applyBorder="1" applyAlignment="1">
      <alignment horizontal="center"/>
    </xf>
    <xf numFmtId="165" fontId="11" fillId="4" borderId="33" xfId="1" applyNumberFormat="1" applyFont="1" applyFill="1" applyBorder="1" applyAlignment="1">
      <alignment horizontal="center"/>
    </xf>
    <xf numFmtId="2" fontId="0" fillId="0" borderId="44" xfId="2" applyNumberFormat="1" applyFont="1" applyFill="1" applyBorder="1" applyAlignment="1">
      <alignment horizontal="center" vertical="center"/>
    </xf>
    <xf numFmtId="165" fontId="17" fillId="8" borderId="3" xfId="3" applyNumberFormat="1" applyFont="1" applyFill="1" applyBorder="1"/>
    <xf numFmtId="0" fontId="2" fillId="9" borderId="0" xfId="0" applyFont="1" applyFill="1" applyAlignment="1">
      <alignment horizontal="center" vertical="center"/>
    </xf>
    <xf numFmtId="0" fontId="2" fillId="9" borderId="0" xfId="0" applyFont="1" applyFill="1" applyAlignment="1">
      <alignment vertical="center" wrapText="1"/>
    </xf>
    <xf numFmtId="0" fontId="2" fillId="9" borderId="0" xfId="0" applyFont="1" applyFill="1" applyAlignment="1">
      <alignment horizontal="center" vertical="center" wrapText="1"/>
    </xf>
    <xf numFmtId="0" fontId="16" fillId="9" borderId="0" xfId="0" applyFont="1" applyFill="1" applyAlignment="1">
      <alignment horizontal="center" vertical="center" wrapText="1"/>
    </xf>
    <xf numFmtId="0" fontId="2" fillId="9" borderId="74" xfId="0" applyFont="1" applyFill="1" applyBorder="1" applyAlignment="1">
      <alignment horizontal="center" vertical="center"/>
    </xf>
    <xf numFmtId="0" fontId="0" fillId="9" borderId="0" xfId="0" applyFill="1"/>
    <xf numFmtId="0" fontId="5" fillId="9" borderId="0" xfId="0" applyFont="1" applyFill="1"/>
    <xf numFmtId="0" fontId="5" fillId="9" borderId="1" xfId="0" applyFont="1" applyFill="1" applyBorder="1" applyAlignment="1">
      <alignment horizontal="center"/>
    </xf>
    <xf numFmtId="2" fontId="5" fillId="9" borderId="1" xfId="0" applyNumberFormat="1" applyFont="1" applyFill="1" applyBorder="1" applyAlignment="1">
      <alignment horizontal="center"/>
    </xf>
    <xf numFmtId="164" fontId="5" fillId="9" borderId="1" xfId="1" applyFont="1" applyFill="1" applyBorder="1" applyAlignment="1">
      <alignment horizontal="center"/>
    </xf>
    <xf numFmtId="2" fontId="5" fillId="9" borderId="21" xfId="0" applyNumberFormat="1" applyFont="1" applyFill="1" applyBorder="1" applyAlignment="1">
      <alignment horizontal="center"/>
    </xf>
    <xf numFmtId="164" fontId="5" fillId="9" borderId="27" xfId="1" applyFont="1" applyFill="1" applyBorder="1" applyAlignment="1">
      <alignment horizontal="center"/>
    </xf>
    <xf numFmtId="0" fontId="21" fillId="0" borderId="0" xfId="0" applyFont="1" applyAlignment="1">
      <alignment horizontal="left"/>
    </xf>
    <xf numFmtId="0" fontId="5" fillId="9" borderId="1" xfId="0" applyFont="1" applyFill="1" applyBorder="1" applyAlignment="1">
      <alignment horizontal="center" vertical="center"/>
    </xf>
    <xf numFmtId="165" fontId="5" fillId="9" borderId="1" xfId="1" applyNumberFormat="1" applyFont="1" applyFill="1" applyBorder="1" applyAlignment="1">
      <alignment horizontal="center"/>
    </xf>
    <xf numFmtId="165" fontId="5" fillId="9" borderId="31" xfId="1" applyNumberFormat="1" applyFont="1" applyFill="1" applyBorder="1" applyAlignment="1">
      <alignment horizontal="center"/>
    </xf>
    <xf numFmtId="2" fontId="5" fillId="9" borderId="31" xfId="0" applyNumberFormat="1" applyFont="1" applyFill="1" applyBorder="1" applyAlignment="1">
      <alignment horizontal="center"/>
    </xf>
    <xf numFmtId="2" fontId="5" fillId="9" borderId="32" xfId="0" applyNumberFormat="1" applyFont="1" applyFill="1" applyBorder="1" applyAlignment="1">
      <alignment horizontal="center"/>
    </xf>
    <xf numFmtId="0" fontId="5" fillId="9" borderId="0" xfId="0" applyFont="1" applyFill="1" applyAlignment="1">
      <alignment horizontal="left"/>
    </xf>
    <xf numFmtId="0" fontId="14" fillId="9" borderId="0" xfId="0" applyFont="1" applyFill="1"/>
    <xf numFmtId="0" fontId="8" fillId="9" borderId="0" xfId="0" applyFont="1" applyFill="1" applyAlignment="1">
      <alignment horizontal="center" vertical="center" wrapText="1"/>
    </xf>
    <xf numFmtId="165" fontId="8" fillId="9" borderId="0" xfId="0" applyNumberFormat="1" applyFont="1" applyFill="1" applyAlignment="1">
      <alignment horizontal="center" vertical="center" wrapText="1"/>
    </xf>
    <xf numFmtId="169" fontId="6" fillId="0" borderId="58" xfId="0" applyNumberFormat="1" applyFont="1" applyBorder="1" applyAlignment="1">
      <alignment horizontal="center"/>
    </xf>
    <xf numFmtId="165" fontId="6" fillId="0" borderId="14" xfId="0" applyNumberFormat="1" applyFont="1" applyBorder="1" applyAlignment="1">
      <alignment horizontal="center"/>
    </xf>
    <xf numFmtId="165" fontId="6" fillId="0" borderId="58" xfId="1" applyNumberFormat="1" applyFont="1" applyFill="1" applyBorder="1"/>
    <xf numFmtId="2" fontId="6" fillId="0" borderId="3" xfId="0" applyNumberFormat="1" applyFont="1" applyBorder="1"/>
    <xf numFmtId="0" fontId="2" fillId="9" borderId="72" xfId="0" applyFont="1" applyFill="1" applyBorder="1" applyAlignment="1">
      <alignment horizontal="center" vertical="center"/>
    </xf>
    <xf numFmtId="0" fontId="2" fillId="9" borderId="73" xfId="0" applyFont="1" applyFill="1" applyBorder="1" applyAlignment="1">
      <alignment horizontal="center" vertical="center"/>
    </xf>
    <xf numFmtId="0" fontId="15" fillId="2" borderId="13" xfId="0" applyFont="1" applyFill="1" applyBorder="1" applyAlignment="1">
      <alignment horizontal="center"/>
    </xf>
    <xf numFmtId="0" fontId="15" fillId="2" borderId="10" xfId="0" applyFont="1" applyFill="1" applyBorder="1" applyAlignment="1">
      <alignment horizontal="center"/>
    </xf>
    <xf numFmtId="0" fontId="15" fillId="5" borderId="10" xfId="0" applyFont="1" applyFill="1" applyBorder="1" applyAlignment="1">
      <alignment horizontal="center"/>
    </xf>
    <xf numFmtId="0" fontId="15" fillId="7" borderId="10" xfId="0" applyFont="1" applyFill="1" applyBorder="1" applyAlignment="1">
      <alignment horizontal="center"/>
    </xf>
    <xf numFmtId="0" fontId="2" fillId="6" borderId="0" xfId="0" applyFont="1" applyFill="1" applyAlignment="1">
      <alignment horizontal="center" vertical="center"/>
    </xf>
    <xf numFmtId="0" fontId="2" fillId="9" borderId="0" xfId="0" applyFont="1" applyFill="1" applyAlignment="1">
      <alignment horizontal="center" vertical="center"/>
    </xf>
    <xf numFmtId="0" fontId="2" fillId="9" borderId="76" xfId="0" applyFont="1" applyFill="1" applyBorder="1" applyAlignment="1">
      <alignment horizontal="center" vertical="center"/>
    </xf>
    <xf numFmtId="0" fontId="2" fillId="9" borderId="78" xfId="0" applyFont="1" applyFill="1" applyBorder="1" applyAlignment="1">
      <alignment horizontal="center" vertical="center"/>
    </xf>
  </cellXfs>
  <cellStyles count="8">
    <cellStyle name="Normal" xfId="0" builtinId="0"/>
    <cellStyle name="Normal 10" xfId="7" xr:uid="{00000000-0005-0000-0000-000001000000}"/>
    <cellStyle name="Normal 12" xfId="3" xr:uid="{00000000-0005-0000-0000-000002000000}"/>
    <cellStyle name="Normal 2" xfId="4" xr:uid="{00000000-0005-0000-0000-000003000000}"/>
    <cellStyle name="Normal 3" xfId="5" xr:uid="{00000000-0005-0000-0000-000004000000}"/>
    <cellStyle name="Normal 5" xfId="6" xr:uid="{00000000-0005-0000-0000-000005000000}"/>
    <cellStyle name="Porcentagem" xfId="2" builtinId="5"/>
    <cellStyle name="Vírgula" xfId="1" builtinId="3"/>
  </cellStyles>
  <dxfs count="8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 Narrow"/>
        <scheme val="none"/>
      </font>
      <numFmt numFmtId="165" formatCode="0.0"/>
      <alignment horizontal="center" vertical="center" textRotation="0" wrapText="0" indent="0" justifyLastLine="0" shrinkToFit="0" readingOrder="0"/>
      <border diagonalUp="0" diagonalDown="0" outline="0">
        <left style="hair">
          <color theme="0" tint="-0.499984740745262"/>
        </left>
        <right style="hair">
          <color theme="0" tint="-0.499984740745262"/>
        </right>
        <top style="hair">
          <color theme="0" tint="-0.499984740745262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 Narrow"/>
        <scheme val="none"/>
      </font>
      <numFmt numFmtId="165" formatCode="0.0"/>
      <alignment horizontal="center" vertical="center" textRotation="0" wrapText="0" indent="0" justifyLastLine="0" shrinkToFit="0" readingOrder="0"/>
      <border diagonalUp="0" diagonalDown="0" outline="0">
        <left style="hair">
          <color theme="0" tint="-0.499984740745262"/>
        </left>
        <right style="hair">
          <color theme="0" tint="-0.499984740745262"/>
        </right>
        <top style="hair">
          <color theme="0" tint="-0.499984740745262"/>
        </top>
        <bottom style="hair">
          <color theme="0" tint="-0.49998474074526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 Narrow"/>
        <scheme val="none"/>
      </font>
      <numFmt numFmtId="165" formatCode="0.0"/>
      <alignment horizontal="center" vertical="center" textRotation="0" wrapText="0" indent="0" justifyLastLine="0" shrinkToFit="0" readingOrder="0"/>
      <border diagonalUp="0" diagonalDown="0" outline="0">
        <left style="hair">
          <color theme="0" tint="-0.499984740745262"/>
        </left>
        <right style="hair">
          <color theme="0" tint="-0.499984740745262"/>
        </right>
        <top style="hair">
          <color theme="0" tint="-0.499984740745262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 Narrow"/>
        <scheme val="none"/>
      </font>
      <numFmt numFmtId="165" formatCode="0.0"/>
      <alignment horizontal="center" vertical="center" textRotation="0" wrapText="0" indent="0" justifyLastLine="0" shrinkToFit="0" readingOrder="0"/>
      <border diagonalUp="0" diagonalDown="0" outline="0">
        <left style="hair">
          <color theme="0" tint="-0.499984740745262"/>
        </left>
        <right style="hair">
          <color theme="0" tint="-0.499984740745262"/>
        </right>
        <top style="hair">
          <color theme="0" tint="-0.499984740745262"/>
        </top>
        <bottom style="hair">
          <color theme="0" tint="-0.49998474074526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 Narrow"/>
        <scheme val="none"/>
      </font>
      <numFmt numFmtId="165" formatCode="0.0"/>
      <alignment horizontal="center" vertical="center" textRotation="0" wrapText="0" indent="0" justifyLastLine="0" shrinkToFit="0" readingOrder="0"/>
      <border diagonalUp="0" diagonalDown="0" outline="0">
        <left style="hair">
          <color theme="0" tint="-0.499984740745262"/>
        </left>
        <right style="hair">
          <color theme="0" tint="-0.499984740745262"/>
        </right>
        <top style="hair">
          <color theme="0" tint="-0.499984740745262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 Narrow"/>
        <scheme val="none"/>
      </font>
      <numFmt numFmtId="165" formatCode="0.0"/>
      <alignment horizontal="center" vertical="center" textRotation="0" wrapText="0" indent="0" justifyLastLine="0" shrinkToFit="0" readingOrder="0"/>
      <border diagonalUp="0" diagonalDown="0" outline="0">
        <left style="hair">
          <color theme="0" tint="-0.499984740745262"/>
        </left>
        <right style="hair">
          <color theme="0" tint="-0.499984740745262"/>
        </right>
        <top style="hair">
          <color theme="0" tint="-0.499984740745262"/>
        </top>
        <bottom style="hair">
          <color theme="0" tint="-0.499984740745262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 Narrow"/>
        <scheme val="none"/>
      </font>
      <numFmt numFmtId="169" formatCode="mmm\-yy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theme="0" tint="-0.499984740745262"/>
        </left>
        <right style="hair">
          <color theme="0" tint="-0.499984740745262"/>
        </right>
        <top style="hair">
          <color theme="0" tint="-0.499984740745262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 Narrow"/>
        <scheme val="none"/>
      </font>
      <numFmt numFmtId="165" formatCode="0.0"/>
      <fill>
        <patternFill patternType="none">
          <fgColor indexed="64"/>
          <bgColor indexed="65"/>
        </patternFill>
      </fill>
      <border diagonalUp="0" diagonalDown="0" outline="0">
        <left/>
        <right/>
        <top style="hair">
          <color theme="0" tint="-0.499984740745262"/>
        </top>
        <bottom style="hair">
          <color theme="0" tint="-0.49998474074526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 Narrow"/>
        <scheme val="none"/>
      </font>
      <numFmt numFmtId="165" formatCode="0.0"/>
      <fill>
        <patternFill patternType="none">
          <fgColor indexed="64"/>
          <bgColor indexed="65"/>
        </patternFill>
      </fill>
      <border diagonalUp="0" diagonalDown="0" outline="0">
        <left style="thin">
          <color theme="0" tint="-0.499984740745262"/>
        </left>
        <right style="thin">
          <color theme="1" tint="0.499984740745262"/>
        </right>
        <top style="hair">
          <color theme="0" tint="-0.499984740745262"/>
        </top>
        <bottom style="hair">
          <color theme="0" tint="-0.49998474074526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 Narrow"/>
        <scheme val="none"/>
      </font>
      <numFmt numFmtId="165" formatCode="0.0"/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Arial Narrow"/>
        <scheme val="none"/>
      </font>
      <numFmt numFmtId="165" formatCode="0.0"/>
      <fill>
        <patternFill patternType="solid">
          <fgColor indexed="64"/>
          <bgColor rgb="FF164194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 Narrow"/>
        <scheme val="none"/>
      </font>
      <numFmt numFmtId="165" formatCode="0.0"/>
      <alignment horizontal="center" vertical="center" textRotation="0" wrapText="0" indent="0" justifyLastLine="0" shrinkToFit="0" readingOrder="0"/>
      <border diagonalUp="0" diagonalDown="0" outline="0">
        <left style="hair">
          <color theme="0" tint="-0.499984740745262"/>
        </left>
        <right style="hair">
          <color theme="0" tint="-0.499984740745262"/>
        </right>
        <top style="hair">
          <color theme="0" tint="-0.499984740745262"/>
        </top>
        <bottom style="hair">
          <color theme="0" tint="-0.49998474074526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 Narrow"/>
        <scheme val="none"/>
      </font>
      <numFmt numFmtId="165" formatCode="0.0"/>
      <alignment horizontal="center" vertical="center" textRotation="0" wrapText="0" indent="0" justifyLastLine="0" shrinkToFit="0" readingOrder="0"/>
      <border diagonalUp="0" diagonalDown="0" outline="0">
        <left style="hair">
          <color theme="0" tint="-0.499984740745262"/>
        </left>
        <right style="hair">
          <color theme="0" tint="-0.499984740745262"/>
        </right>
        <top style="hair">
          <color theme="0" tint="-0.499984740745262"/>
        </top>
        <bottom style="hair">
          <color theme="0" tint="-0.49998474074526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 Narrow"/>
        <scheme val="none"/>
      </font>
      <numFmt numFmtId="165" formatCode="0.0"/>
      <alignment horizontal="center" vertical="center" textRotation="0" wrapText="0" indent="0" justifyLastLine="0" shrinkToFit="0" readingOrder="0"/>
      <border diagonalUp="0" diagonalDown="0" outline="0">
        <left style="hair">
          <color theme="0" tint="-0.499984740745262"/>
        </left>
        <right style="hair">
          <color theme="0" tint="-0.499984740745262"/>
        </right>
        <top style="hair">
          <color theme="0" tint="-0.499984740745262"/>
        </top>
        <bottom style="hair">
          <color theme="0" tint="-0.49998474074526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 Narrow"/>
        <scheme val="none"/>
      </font>
      <numFmt numFmtId="169" formatCode="mmm\-yy"/>
      <fill>
        <patternFill patternType="none">
          <fgColor indexed="64"/>
          <bgColor indexed="65"/>
        </patternFill>
      </fill>
      <border diagonalUp="0" diagonalDown="0" outline="0">
        <left/>
        <right style="hair">
          <color theme="0" tint="-0.499984740745262"/>
        </right>
        <top style="hair">
          <color theme="0" tint="-0.499984740745262"/>
        </top>
        <bottom style="hair">
          <color theme="0" tint="-0.49998474074526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 Narrow"/>
        <scheme val="none"/>
      </font>
      <numFmt numFmtId="169" formatCode="mmm\-yy"/>
      <fill>
        <patternFill patternType="none">
          <fgColor indexed="64"/>
          <bgColor indexed="65"/>
        </patternFill>
      </fill>
      <border diagonalUp="0" diagonalDown="0">
        <left style="thin">
          <color theme="0" tint="-0.499984740745262"/>
        </left>
        <right style="thin">
          <color theme="1" tint="0.499984740745262"/>
        </right>
        <top style="hair">
          <color theme="0" tint="-0.499984740745262"/>
        </top>
        <bottom style="hair">
          <color theme="0" tint="-0.499984740745262"/>
        </bottom>
        <vertical/>
        <horizontal/>
      </border>
    </dxf>
    <dxf>
      <border outline="0">
        <bottom style="hair">
          <color theme="0" tint="-0.49998474074526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 Narrow"/>
        <scheme val="none"/>
      </font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Arial Narrow"/>
        <scheme val="none"/>
      </font>
      <fill>
        <patternFill patternType="solid">
          <fgColor indexed="64"/>
          <bgColor rgb="FF164194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 Narrow"/>
        <scheme val="none"/>
      </font>
      <numFmt numFmtId="165" formatCode="0.0"/>
      <alignment horizontal="center" vertical="center" textRotation="0" wrapText="0" indent="0" justifyLastLine="0" shrinkToFit="0" readingOrder="0"/>
      <border diagonalUp="0" diagonalDown="0" outline="0">
        <left style="hair">
          <color theme="0" tint="-0.499984740745262"/>
        </left>
        <right style="hair">
          <color theme="0" tint="-0.499984740745262"/>
        </right>
        <top style="hair">
          <color theme="0" tint="-0.499984740745262"/>
        </top>
        <bottom style="hair">
          <color theme="0" tint="-0.49998474074526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 Narrow"/>
        <scheme val="none"/>
      </font>
      <numFmt numFmtId="165" formatCode="0.0"/>
      <alignment horizontal="center" vertical="center" textRotation="0" wrapText="0" indent="0" justifyLastLine="0" shrinkToFit="0" readingOrder="0"/>
      <border diagonalUp="0" diagonalDown="0" outline="0">
        <left style="hair">
          <color theme="0" tint="-0.499984740745262"/>
        </left>
        <right style="hair">
          <color theme="0" tint="-0.499984740745262"/>
        </right>
        <top style="hair">
          <color theme="0" tint="-0.499984740745262"/>
        </top>
        <bottom style="hair">
          <color theme="0" tint="-0.49998474074526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 Narrow"/>
        <scheme val="none"/>
      </font>
      <numFmt numFmtId="165" formatCode="0.0"/>
      <alignment horizontal="center" vertical="center" textRotation="0" wrapText="0" indent="0" justifyLastLine="0" shrinkToFit="0" readingOrder="0"/>
      <border diagonalUp="0" diagonalDown="0" outline="0">
        <left style="hair">
          <color theme="0" tint="-0.499984740745262"/>
        </left>
        <right style="hair">
          <color theme="0" tint="-0.499984740745262"/>
        </right>
        <top style="hair">
          <color theme="0" tint="-0.499984740745262"/>
        </top>
        <bottom style="hair">
          <color theme="0" tint="-0.49998474074526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 Narrow"/>
        <scheme val="none"/>
      </font>
      <numFmt numFmtId="169" formatCode="mmm\-yy"/>
      <fill>
        <patternFill patternType="none">
          <fgColor indexed="64"/>
          <bgColor indexed="65"/>
        </patternFill>
      </fill>
      <border diagonalUp="0" diagonalDown="0" outline="0">
        <left/>
        <right style="hair">
          <color theme="0" tint="-0.499984740745262"/>
        </right>
        <top style="hair">
          <color theme="0" tint="-0.499984740745262"/>
        </top>
        <bottom style="hair">
          <color theme="0" tint="-0.49998474074526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 Narrow"/>
        <scheme val="none"/>
      </font>
      <numFmt numFmtId="169" formatCode="mmm\-yy"/>
      <fill>
        <patternFill patternType="none">
          <fgColor indexed="64"/>
          <bgColor indexed="65"/>
        </patternFill>
      </fill>
      <border diagonalUp="0" diagonalDown="0">
        <left style="thin">
          <color theme="0" tint="-0.499984740745262"/>
        </left>
        <right style="thin">
          <color theme="1" tint="0.499984740745262"/>
        </right>
        <top style="hair">
          <color theme="0" tint="-0.499984740745262"/>
        </top>
        <bottom style="hair">
          <color theme="0" tint="-0.499984740745262"/>
        </bottom>
        <vertical/>
        <horizontal/>
      </border>
    </dxf>
    <dxf>
      <border outline="0">
        <bottom style="hair">
          <color theme="0" tint="-0.49998474074526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 Narrow"/>
        <scheme val="none"/>
      </font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Arial Narrow"/>
        <scheme val="none"/>
      </font>
      <fill>
        <patternFill patternType="solid">
          <fgColor indexed="64"/>
          <bgColor rgb="FF164194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 Narrow"/>
        <scheme val="none"/>
      </font>
      <numFmt numFmtId="165" formatCode="0.0"/>
      <alignment horizontal="center" vertical="center" textRotation="0" wrapText="0" indent="0" justifyLastLine="0" shrinkToFit="0" readingOrder="0"/>
      <border diagonalUp="0" diagonalDown="0" outline="0">
        <left style="hair">
          <color theme="0" tint="-0.499984740745262"/>
        </left>
        <right style="hair">
          <color theme="0" tint="-0.499984740745262"/>
        </right>
        <top style="hair">
          <color theme="0" tint="-0.499984740745262"/>
        </top>
        <bottom style="hair">
          <color theme="0" tint="-0.49998474074526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 Narrow"/>
        <scheme val="none"/>
      </font>
      <numFmt numFmtId="165" formatCode="0.0"/>
      <alignment horizontal="center" vertical="center" textRotation="0" wrapText="0" indent="0" justifyLastLine="0" shrinkToFit="0" readingOrder="0"/>
      <border diagonalUp="0" diagonalDown="0" outline="0">
        <left style="hair">
          <color theme="0" tint="-0.499984740745262"/>
        </left>
        <right style="hair">
          <color theme="0" tint="-0.499984740745262"/>
        </right>
        <top style="hair">
          <color theme="0" tint="-0.499984740745262"/>
        </top>
        <bottom style="hair">
          <color theme="0" tint="-0.49998474074526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 Narrow"/>
        <scheme val="none"/>
      </font>
      <numFmt numFmtId="165" formatCode="0.0"/>
      <alignment horizontal="center" vertical="center" textRotation="0" wrapText="0" indent="0" justifyLastLine="0" shrinkToFit="0" readingOrder="0"/>
      <border diagonalUp="0" diagonalDown="0" outline="0">
        <left style="hair">
          <color theme="0" tint="-0.499984740745262"/>
        </left>
        <right style="hair">
          <color theme="0" tint="-0.499984740745262"/>
        </right>
        <top style="hair">
          <color theme="0" tint="-0.499984740745262"/>
        </top>
        <bottom style="hair">
          <color theme="0" tint="-0.49998474074526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 Narrow"/>
        <scheme val="none"/>
      </font>
      <numFmt numFmtId="169" formatCode="mmm\-yy"/>
      <fill>
        <patternFill patternType="none">
          <fgColor indexed="64"/>
          <bgColor indexed="65"/>
        </patternFill>
      </fill>
      <border diagonalUp="0" diagonalDown="0">
        <left/>
        <right/>
        <top style="hair">
          <color theme="0" tint="-0.499984740745262"/>
        </top>
        <bottom style="hair">
          <color theme="0" tint="-0.49998474074526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 Narrow"/>
        <scheme val="none"/>
      </font>
      <numFmt numFmtId="169" formatCode="mmm\-yy"/>
      <fill>
        <patternFill patternType="none">
          <fgColor indexed="64"/>
          <bgColor indexed="65"/>
        </patternFill>
      </fill>
      <border diagonalUp="0" diagonalDown="0">
        <left style="thin">
          <color theme="0" tint="-0.499984740745262"/>
        </left>
        <right style="thin">
          <color theme="1" tint="0.499984740745262"/>
        </right>
        <top style="hair">
          <color theme="0" tint="-0.499984740745262"/>
        </top>
        <bottom style="hair">
          <color theme="0" tint="-0.49998474074526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 Narrow"/>
        <scheme val="none"/>
      </font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Arial Narrow"/>
        <scheme val="none"/>
      </font>
      <fill>
        <patternFill patternType="solid">
          <fgColor indexed="64"/>
          <bgColor rgb="FF164194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 Narrow"/>
        <scheme val="none"/>
      </font>
      <numFmt numFmtId="165" formatCode="0.0"/>
      <alignment horizontal="center" vertical="center" textRotation="0" wrapText="0" indent="0" justifyLastLine="0" shrinkToFit="0" readingOrder="0"/>
      <border diagonalUp="0" diagonalDown="0" outline="0">
        <left style="hair">
          <color theme="0" tint="-0.499984740745262"/>
        </left>
        <right style="hair">
          <color theme="0" tint="-0.499984740745262"/>
        </right>
        <top style="hair">
          <color theme="0" tint="-0.499984740745262"/>
        </top>
        <bottom style="hair">
          <color theme="0" tint="-0.49998474074526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 Narrow"/>
        <scheme val="none"/>
      </font>
      <numFmt numFmtId="165" formatCode="0.0"/>
      <alignment horizontal="center" vertical="center" textRotation="0" wrapText="0" indent="0" justifyLastLine="0" shrinkToFit="0" readingOrder="0"/>
      <border diagonalUp="0" diagonalDown="0" outline="0">
        <left style="hair">
          <color theme="0" tint="-0.499984740745262"/>
        </left>
        <right style="hair">
          <color theme="0" tint="-0.499984740745262"/>
        </right>
        <top style="hair">
          <color theme="0" tint="-0.499984740745262"/>
        </top>
        <bottom style="hair">
          <color theme="0" tint="-0.49998474074526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 Narrow"/>
        <scheme val="none"/>
      </font>
      <numFmt numFmtId="165" formatCode="0.0"/>
      <alignment horizontal="center" vertical="center" textRotation="0" wrapText="0" indent="0" justifyLastLine="0" shrinkToFit="0" readingOrder="0"/>
      <border diagonalUp="0" diagonalDown="0" outline="0">
        <left style="hair">
          <color theme="0" tint="-0.499984740745262"/>
        </left>
        <right style="hair">
          <color theme="0" tint="-0.499984740745262"/>
        </right>
        <top style="hair">
          <color theme="0" tint="-0.499984740745262"/>
        </top>
        <bottom style="hair">
          <color theme="0" tint="-0.499984740745262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 Narrow"/>
        <scheme val="none"/>
      </font>
      <numFmt numFmtId="169" formatCode="mmm\-yy"/>
      <fill>
        <patternFill patternType="none">
          <fgColor indexed="64"/>
          <bgColor indexed="65"/>
        </patternFill>
      </fill>
      <border diagonalUp="0" diagonalDown="0" outline="0">
        <left/>
        <right style="hair">
          <color theme="0" tint="-0.499984740745262"/>
        </right>
        <top style="hair">
          <color theme="0" tint="-0.499984740745262"/>
        </top>
        <bottom style="hair">
          <color theme="0" tint="-0.49998474074526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 Narrow"/>
        <scheme val="none"/>
      </font>
      <numFmt numFmtId="169" formatCode="mmm\-yy"/>
      <fill>
        <patternFill patternType="none">
          <fgColor indexed="64"/>
          <bgColor indexed="65"/>
        </patternFill>
      </fill>
      <border diagonalUp="0" diagonalDown="0">
        <left style="thin">
          <color theme="0" tint="-0.499984740745262"/>
        </left>
        <right style="thin">
          <color theme="1" tint="0.499984740745262"/>
        </right>
        <top style="hair">
          <color theme="0" tint="-0.499984740745262"/>
        </top>
        <bottom style="hair">
          <color theme="0" tint="-0.499984740745262"/>
        </bottom>
        <vertical/>
        <horizontal/>
      </border>
    </dxf>
    <dxf>
      <border outline="0">
        <bottom style="hair">
          <color theme="0" tint="-0.49998474074526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 Narrow"/>
        <scheme val="none"/>
      </font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Arial Narrow"/>
        <scheme val="none"/>
      </font>
      <fill>
        <patternFill patternType="solid">
          <fgColor indexed="64"/>
          <bgColor rgb="FF164194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 Narrow"/>
        <scheme val="none"/>
      </font>
      <numFmt numFmtId="165" formatCode="0.0"/>
      <alignment horizontal="center" vertical="center" textRotation="0" wrapText="0" indent="0" justifyLastLine="0" shrinkToFit="0" readingOrder="0"/>
      <border diagonalUp="0" diagonalDown="0">
        <left style="hair">
          <color theme="0" tint="-0.499984740745262"/>
        </left>
        <right style="hair">
          <color theme="0" tint="-0.499984740745262"/>
        </right>
        <top style="hair">
          <color theme="0" tint="-0.499984740745262"/>
        </top>
        <bottom style="hair">
          <color theme="0" tint="-0.49998474074526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 Narrow"/>
        <scheme val="none"/>
      </font>
      <numFmt numFmtId="165" formatCode="0.0"/>
      <alignment horizontal="center" vertical="center" textRotation="0" wrapText="0" indent="0" justifyLastLine="0" shrinkToFit="0" readingOrder="0"/>
      <border diagonalUp="0" diagonalDown="0">
        <left style="hair">
          <color theme="0" tint="-0.499984740745262"/>
        </left>
        <right style="hair">
          <color theme="0" tint="-0.499984740745262"/>
        </right>
        <top style="hair">
          <color theme="0" tint="-0.499984740745262"/>
        </top>
        <bottom style="hair">
          <color theme="0" tint="-0.49998474074526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 Narrow"/>
        <scheme val="none"/>
      </font>
      <numFmt numFmtId="165" formatCode="0.0"/>
      <alignment horizontal="center" vertical="center" textRotation="0" wrapText="0" indent="0" justifyLastLine="0" shrinkToFit="0" readingOrder="0"/>
      <border diagonalUp="0" diagonalDown="0">
        <left style="hair">
          <color theme="0" tint="-0.499984740745262"/>
        </left>
        <right style="hair">
          <color theme="0" tint="-0.499984740745262"/>
        </right>
        <top style="hair">
          <color theme="0" tint="-0.499984740745262"/>
        </top>
        <bottom style="hair">
          <color theme="0" tint="-0.49998474074526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 Narrow"/>
        <scheme val="none"/>
      </font>
      <numFmt numFmtId="169" formatCode="mmm\-yy"/>
      <fill>
        <patternFill patternType="none">
          <fgColor indexed="64"/>
          <bgColor indexed="65"/>
        </patternFill>
      </fill>
      <border diagonalUp="0" diagonalDown="0">
        <left/>
        <right/>
        <top style="hair">
          <color theme="0" tint="-0.499984740745262"/>
        </top>
        <bottom style="hair">
          <color theme="0" tint="-0.49998474074526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 Narrow"/>
        <scheme val="none"/>
      </font>
      <numFmt numFmtId="169" formatCode="mmm\-yy"/>
      <fill>
        <patternFill patternType="none">
          <fgColor indexed="64"/>
          <bgColor indexed="65"/>
        </patternFill>
      </fill>
      <border diagonalUp="0" diagonalDown="0">
        <left style="thin">
          <color theme="0" tint="-0.499984740745262"/>
        </left>
        <right style="thin">
          <color theme="1" tint="0.499984740745262"/>
        </right>
        <top style="hair">
          <color theme="0" tint="-0.499984740745262"/>
        </top>
        <bottom style="hair">
          <color theme="0" tint="-0.49998474074526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 Narrow"/>
        <scheme val="none"/>
      </font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Arial Narrow"/>
        <scheme val="none"/>
      </font>
      <fill>
        <patternFill patternType="solid">
          <fgColor indexed="64"/>
          <bgColor rgb="FF164194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 Narrow"/>
        <scheme val="none"/>
      </font>
      <numFmt numFmtId="2" formatCode="0.00"/>
      <fill>
        <patternFill patternType="none">
          <fgColor indexed="64"/>
          <bgColor indexed="65"/>
        </patternFill>
      </fill>
      <border diagonalUp="0" diagonalDown="0">
        <left style="hair">
          <color theme="0" tint="-0.499984740745262"/>
        </left>
        <right style="hair">
          <color theme="0" tint="-0.499984740745262"/>
        </right>
        <top style="hair">
          <color theme="0" tint="-0.499984740745262"/>
        </top>
        <bottom style="hair">
          <color theme="0" tint="-0.49998474074526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 Narrow"/>
        <scheme val="none"/>
      </font>
      <numFmt numFmtId="2" formatCode="0.00"/>
      <fill>
        <patternFill patternType="none">
          <fgColor indexed="64"/>
          <bgColor indexed="65"/>
        </patternFill>
      </fill>
      <border diagonalUp="0" diagonalDown="0">
        <left style="hair">
          <color theme="0" tint="-0.499984740745262"/>
        </left>
        <right style="hair">
          <color theme="0" tint="-0.499984740745262"/>
        </right>
        <top style="hair">
          <color theme="0" tint="-0.499984740745262"/>
        </top>
        <bottom style="hair">
          <color theme="0" tint="-0.49998474074526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 Narrow"/>
        <scheme val="none"/>
      </font>
      <numFmt numFmtId="2" formatCode="0.00"/>
      <fill>
        <patternFill patternType="none">
          <fgColor indexed="64"/>
          <bgColor indexed="65"/>
        </patternFill>
      </fill>
      <border diagonalUp="0" diagonalDown="0">
        <left style="hair">
          <color theme="0" tint="-0.499984740745262"/>
        </left>
        <right style="hair">
          <color theme="0" tint="-0.499984740745262"/>
        </right>
        <top style="hair">
          <color theme="0" tint="-0.499984740745262"/>
        </top>
        <bottom style="hair">
          <color theme="0" tint="-0.49998474074526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 Narrow"/>
        <scheme val="none"/>
      </font>
      <numFmt numFmtId="2" formatCode="0.00"/>
      <fill>
        <patternFill patternType="none">
          <fgColor indexed="64"/>
          <bgColor indexed="65"/>
        </patternFill>
      </fill>
      <border diagonalUp="0" diagonalDown="0">
        <left style="hair">
          <color theme="0" tint="-0.499984740745262"/>
        </left>
        <right style="hair">
          <color theme="0" tint="-0.499984740745262"/>
        </right>
        <top style="hair">
          <color theme="0" tint="-0.499984740745262"/>
        </top>
        <bottom style="hair">
          <color theme="0" tint="-0.49998474074526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 Narrow"/>
        <scheme val="none"/>
      </font>
      <numFmt numFmtId="2" formatCode="0.00"/>
      <fill>
        <patternFill patternType="none">
          <fgColor indexed="64"/>
          <bgColor indexed="65"/>
        </patternFill>
      </fill>
      <border diagonalUp="0" diagonalDown="0">
        <left style="hair">
          <color theme="0" tint="-0.499984740745262"/>
        </left>
        <right style="hair">
          <color theme="0" tint="-0.499984740745262"/>
        </right>
        <top style="hair">
          <color theme="0" tint="-0.499984740745262"/>
        </top>
        <bottom style="hair">
          <color theme="0" tint="-0.49998474074526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 Narrow"/>
        <scheme val="none"/>
      </font>
      <numFmt numFmtId="165" formatCode="0.0"/>
      <fill>
        <patternFill patternType="none">
          <fgColor indexed="64"/>
          <bgColor indexed="65"/>
        </patternFill>
      </fill>
      <border diagonalUp="0" diagonalDown="0" outline="0">
        <left/>
        <right style="hair">
          <color theme="0" tint="-0.499984740745262"/>
        </right>
        <top style="hair">
          <color theme="0" tint="-0.499984740745262"/>
        </top>
        <bottom style="hair">
          <color theme="0" tint="-0.49998474074526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 Narrow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/>
        <right/>
        <top style="hair">
          <color theme="0" tint="-0.499984740745262"/>
        </top>
        <bottom style="hair">
          <color theme="0" tint="-0.49998474074526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 Narrow"/>
        <scheme val="none"/>
      </font>
      <numFmt numFmtId="169" formatCode="mmm\-yy"/>
      <fill>
        <patternFill patternType="none">
          <fgColor indexed="64"/>
          <bgColor indexed="65"/>
        </patternFill>
      </fill>
      <border diagonalUp="0" diagonalDown="0" outline="0">
        <left/>
        <right/>
        <top style="hair">
          <color theme="0" tint="-0.499984740745262"/>
        </top>
        <bottom style="hair">
          <color theme="0" tint="-0.499984740745262"/>
        </bottom>
      </border>
    </dxf>
    <dxf>
      <border outline="0">
        <left style="thin">
          <color theme="0" tint="-0.499984740745262"/>
        </left>
        <bottom style="hair">
          <color theme="0" tint="-0.49998474074526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 Narrow"/>
        <scheme val="none"/>
      </font>
      <fill>
        <patternFill patternType="none">
          <fgColor indexed="64"/>
          <bgColor indexed="65"/>
        </patternFill>
      </fill>
    </dxf>
    <dxf>
      <border outline="0">
        <bottom style="medium">
          <color theme="1" tint="0.499984740745262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Arial Narrow"/>
        <scheme val="none"/>
      </font>
      <numFmt numFmtId="2" formatCode="0.00"/>
      <fill>
        <patternFill patternType="solid">
          <fgColor indexed="64"/>
          <bgColor rgb="FF164194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 Narrow"/>
        <scheme val="none"/>
      </font>
      <numFmt numFmtId="165" formatCode="0.0"/>
      <fill>
        <patternFill patternType="none">
          <fgColor indexed="64"/>
          <bgColor indexed="65"/>
        </patternFill>
      </fill>
      <border diagonalUp="0" diagonalDown="0" outline="0">
        <left style="hair">
          <color theme="0" tint="-0.499984740745262"/>
        </left>
        <right/>
        <top style="hair">
          <color theme="0" tint="-0.499984740745262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 Narrow"/>
        <scheme val="none"/>
      </font>
      <numFmt numFmtId="165" formatCode="0.0"/>
      <fill>
        <patternFill patternType="none">
          <fgColor indexed="64"/>
          <bgColor indexed="65"/>
        </patternFill>
      </fill>
      <border diagonalUp="0" diagonalDown="0" outline="0">
        <left style="hair">
          <color theme="0" tint="-0.499984740745262"/>
        </left>
        <right/>
        <top style="hair">
          <color theme="0" tint="-0.499984740745262"/>
        </top>
        <bottom style="hair">
          <color theme="0" tint="-0.49998474074526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 Narrow"/>
        <scheme val="none"/>
      </font>
      <numFmt numFmtId="165" formatCode="0.0"/>
      <fill>
        <patternFill patternType="none">
          <fgColor indexed="64"/>
          <bgColor indexed="65"/>
        </patternFill>
      </fill>
      <border diagonalUp="0" diagonalDown="0" outline="0">
        <left style="hair">
          <color theme="0" tint="-0.499984740745262"/>
        </left>
        <right style="hair">
          <color theme="0" tint="-0.499984740745262"/>
        </right>
        <top style="hair">
          <color theme="0" tint="-0.499984740745262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 Narrow"/>
        <scheme val="none"/>
      </font>
      <numFmt numFmtId="165" formatCode="0.0"/>
      <fill>
        <patternFill patternType="none">
          <fgColor indexed="64"/>
          <bgColor indexed="65"/>
        </patternFill>
      </fill>
      <border diagonalUp="0" diagonalDown="0" outline="0">
        <left style="hair">
          <color theme="0" tint="-0.499984740745262"/>
        </left>
        <right style="hair">
          <color theme="0" tint="-0.499984740745262"/>
        </right>
        <top style="hair">
          <color theme="0" tint="-0.499984740745262"/>
        </top>
        <bottom style="hair">
          <color theme="0" tint="-0.49998474074526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 Narrow"/>
        <scheme val="none"/>
      </font>
      <numFmt numFmtId="165" formatCode="0.0"/>
      <fill>
        <patternFill patternType="none">
          <fgColor indexed="64"/>
          <bgColor indexed="65"/>
        </patternFill>
      </fill>
      <border diagonalUp="0" diagonalDown="0" outline="0">
        <left style="hair">
          <color theme="0" tint="-0.499984740745262"/>
        </left>
        <right style="hair">
          <color theme="0" tint="-0.499984740745262"/>
        </right>
        <top style="hair">
          <color theme="0" tint="-0.499984740745262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 Narrow"/>
        <scheme val="none"/>
      </font>
      <numFmt numFmtId="165" formatCode="0.0"/>
      <fill>
        <patternFill patternType="none">
          <fgColor indexed="64"/>
          <bgColor indexed="65"/>
        </patternFill>
      </fill>
      <border diagonalUp="0" diagonalDown="0" outline="0">
        <left style="hair">
          <color theme="0" tint="-0.499984740745262"/>
        </left>
        <right style="hair">
          <color theme="0" tint="-0.499984740745262"/>
        </right>
        <top style="hair">
          <color theme="0" tint="-0.499984740745262"/>
        </top>
        <bottom style="hair">
          <color theme="0" tint="-0.49998474074526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 Narrow"/>
        <scheme val="none"/>
      </font>
      <numFmt numFmtId="165" formatCode="0.0"/>
      <fill>
        <patternFill patternType="none">
          <fgColor indexed="64"/>
          <bgColor indexed="65"/>
        </patternFill>
      </fill>
      <border diagonalUp="0" diagonalDown="0" outline="0">
        <left style="hair">
          <color theme="0" tint="-0.499984740745262"/>
        </left>
        <right style="hair">
          <color theme="0" tint="-0.499984740745262"/>
        </right>
        <top style="hair">
          <color theme="0" tint="-0.499984740745262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 Narrow"/>
        <scheme val="none"/>
      </font>
      <numFmt numFmtId="165" formatCode="0.0"/>
      <fill>
        <patternFill patternType="none">
          <fgColor indexed="64"/>
          <bgColor indexed="65"/>
        </patternFill>
      </fill>
      <border diagonalUp="0" diagonalDown="0" outline="0">
        <left style="hair">
          <color theme="0" tint="-0.499984740745262"/>
        </left>
        <right style="hair">
          <color theme="0" tint="-0.499984740745262"/>
        </right>
        <top style="hair">
          <color theme="0" tint="-0.499984740745262"/>
        </top>
        <bottom style="hair">
          <color theme="0" tint="-0.49998474074526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 Narrow"/>
        <scheme val="none"/>
      </font>
      <numFmt numFmtId="165" formatCode="0.0"/>
      <fill>
        <patternFill patternType="none">
          <fgColor indexed="64"/>
          <bgColor indexed="65"/>
        </patternFill>
      </fill>
      <border diagonalUp="0" diagonalDown="0" outline="0">
        <left style="hair">
          <color theme="0" tint="-0.499984740745262"/>
        </left>
        <right style="hair">
          <color theme="0" tint="-0.499984740745262"/>
        </right>
        <top style="hair">
          <color theme="0" tint="-0.499984740745262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 Narrow"/>
        <scheme val="none"/>
      </font>
      <numFmt numFmtId="165" formatCode="0.0"/>
      <fill>
        <patternFill patternType="none">
          <fgColor indexed="64"/>
          <bgColor indexed="65"/>
        </patternFill>
      </fill>
      <border diagonalUp="0" diagonalDown="0" outline="0">
        <left style="hair">
          <color theme="0" tint="-0.499984740745262"/>
        </left>
        <right style="hair">
          <color theme="0" tint="-0.499984740745262"/>
        </right>
        <top style="hair">
          <color theme="0" tint="-0.499984740745262"/>
        </top>
        <bottom style="hair">
          <color theme="0" tint="-0.49998474074526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 Narrow"/>
        <scheme val="none"/>
      </font>
      <numFmt numFmtId="14" formatCode="0.00%"/>
      <fill>
        <patternFill patternType="none">
          <fgColor indexed="64"/>
          <bgColor indexed="65"/>
        </patternFill>
      </fill>
      <border diagonalUp="0" diagonalDown="0" outline="0">
        <left/>
        <right style="hair">
          <color theme="0" tint="-0.499984740745262"/>
        </right>
        <top style="hair">
          <color theme="0" tint="-0.499984740745262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 Narrow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 style="hair">
          <color theme="0" tint="-0.499984740745262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 Narrow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 style="hair">
          <color theme="0" tint="-0.499984740745262"/>
        </top>
        <bottom style="hair">
          <color theme="0" tint="-0.49998474074526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 Narrow"/>
        <scheme val="none"/>
      </font>
      <numFmt numFmtId="166" formatCode="mmm/yyyy"/>
      <fill>
        <patternFill patternType="none">
          <fgColor indexed="64"/>
          <bgColor indexed="65"/>
        </patternFill>
      </fill>
      <border diagonalUp="0" diagonalDown="0" outline="0">
        <left/>
        <right/>
        <top style="hair">
          <color theme="0" tint="-0.499984740745262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 Narrow"/>
        <scheme val="none"/>
      </font>
      <numFmt numFmtId="166" formatCode="mmm/yyyy"/>
      <fill>
        <patternFill patternType="none">
          <fgColor indexed="64"/>
          <bgColor indexed="65"/>
        </patternFill>
      </fill>
      <border diagonalUp="0" diagonalDown="0" outline="0">
        <left/>
        <right/>
        <top style="hair">
          <color theme="0" tint="-0.499984740745262"/>
        </top>
        <bottom style="hair">
          <color theme="0" tint="-0.499984740745262"/>
        </bottom>
      </border>
    </dxf>
    <dxf>
      <border outline="0">
        <top style="hair">
          <color theme="0" tint="-0.499984740745262"/>
        </top>
      </border>
    </dxf>
    <dxf>
      <border outline="0">
        <left style="thin">
          <color theme="0" tint="-0.499984740745262"/>
        </left>
        <right style="thin">
          <color theme="0" tint="-0.499984740745262"/>
        </right>
        <bottom style="hair">
          <color theme="0" tint="-0.49998474074526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 Narrow"/>
        <scheme val="none"/>
      </font>
    </dxf>
    <dxf>
      <border outline="0">
        <bottom style="medium">
          <color theme="1" tint="0.499984740745262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Arial Narrow"/>
        <scheme val="none"/>
      </font>
      <numFmt numFmtId="2" formatCode="0.00"/>
      <fill>
        <patternFill patternType="solid">
          <fgColor indexed="64"/>
          <bgColor rgb="FF164194"/>
        </patternFill>
      </fill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colors>
    <mruColors>
      <color rgb="FF164194"/>
      <color rgb="FFA10D59"/>
      <color rgb="FF0B72B5"/>
      <color rgb="FFFFDC7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1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trlProps/ctrlProp1.xml><?xml version="1.0" encoding="utf-8"?>
<formControlPr xmlns="http://schemas.microsoft.com/office/spreadsheetml/2009/9/main" objectType="CheckBox" checked="Checked" fmlaLink="$AL$3" lockText="1" noThreeD="1"/>
</file>

<file path=xl/ctrlProps/ctrlProp10.xml><?xml version="1.0" encoding="utf-8"?>
<formControlPr xmlns="http://schemas.microsoft.com/office/spreadsheetml/2009/9/main" objectType="CheckBox" checked="Checked" fmlaLink="$AL$6" lockText="1" noThreeD="1"/>
</file>

<file path=xl/ctrlProps/ctrlProp11.xml><?xml version="1.0" encoding="utf-8"?>
<formControlPr xmlns="http://schemas.microsoft.com/office/spreadsheetml/2009/9/main" objectType="CheckBox" checked="Checked" fmlaLink="$AL$7" lockText="1" noThreeD="1"/>
</file>

<file path=xl/ctrlProps/ctrlProp12.xml><?xml version="1.0" encoding="utf-8"?>
<formControlPr xmlns="http://schemas.microsoft.com/office/spreadsheetml/2009/9/main" objectType="CheckBox" checked="Checked" fmlaLink="$AL$8" lockText="1" noThreeD="1"/>
</file>

<file path=xl/ctrlProps/ctrlProp13.xml><?xml version="1.0" encoding="utf-8"?>
<formControlPr xmlns="http://schemas.microsoft.com/office/spreadsheetml/2009/9/main" objectType="CheckBox" checked="Checked" fmlaLink="$AL$3" lockText="1" noThreeD="1"/>
</file>

<file path=xl/ctrlProps/ctrlProp14.xml><?xml version="1.0" encoding="utf-8"?>
<formControlPr xmlns="http://schemas.microsoft.com/office/spreadsheetml/2009/9/main" objectType="CheckBox" checked="Checked" fmlaLink="$AL$4" lockText="1" noThreeD="1"/>
</file>

<file path=xl/ctrlProps/ctrlProp15.xml><?xml version="1.0" encoding="utf-8"?>
<formControlPr xmlns="http://schemas.microsoft.com/office/spreadsheetml/2009/9/main" objectType="CheckBox" checked="Checked" fmlaLink="$AL$5" lockText="1" noThreeD="1"/>
</file>

<file path=xl/ctrlProps/ctrlProp16.xml><?xml version="1.0" encoding="utf-8"?>
<formControlPr xmlns="http://schemas.microsoft.com/office/spreadsheetml/2009/9/main" objectType="CheckBox" checked="Checked" fmlaLink="$AL$6" lockText="1" noThreeD="1"/>
</file>

<file path=xl/ctrlProps/ctrlProp17.xml><?xml version="1.0" encoding="utf-8"?>
<formControlPr xmlns="http://schemas.microsoft.com/office/spreadsheetml/2009/9/main" objectType="CheckBox" checked="Checked" fmlaLink="$AL$7" lockText="1" noThreeD="1"/>
</file>

<file path=xl/ctrlProps/ctrlProp18.xml><?xml version="1.0" encoding="utf-8"?>
<formControlPr xmlns="http://schemas.microsoft.com/office/spreadsheetml/2009/9/main" objectType="CheckBox" checked="Checked" fmlaLink="$AL$8" lockText="1" noThreeD="1"/>
</file>

<file path=xl/ctrlProps/ctrlProp2.xml><?xml version="1.0" encoding="utf-8"?>
<formControlPr xmlns="http://schemas.microsoft.com/office/spreadsheetml/2009/9/main" objectType="CheckBox" checked="Checked" fmlaLink="$AL$4" lockText="1" noThreeD="1"/>
</file>

<file path=xl/ctrlProps/ctrlProp3.xml><?xml version="1.0" encoding="utf-8"?>
<formControlPr xmlns="http://schemas.microsoft.com/office/spreadsheetml/2009/9/main" objectType="CheckBox" checked="Checked" fmlaLink="$AL$5" lockText="1" noThreeD="1"/>
</file>

<file path=xl/ctrlProps/ctrlProp4.xml><?xml version="1.0" encoding="utf-8"?>
<formControlPr xmlns="http://schemas.microsoft.com/office/spreadsheetml/2009/9/main" objectType="CheckBox" checked="Checked" fmlaLink="$AL$6" lockText="1" noThreeD="1"/>
</file>

<file path=xl/ctrlProps/ctrlProp5.xml><?xml version="1.0" encoding="utf-8"?>
<formControlPr xmlns="http://schemas.microsoft.com/office/spreadsheetml/2009/9/main" objectType="CheckBox" checked="Checked" fmlaLink="$AL$7" lockText="1" noThreeD="1"/>
</file>

<file path=xl/ctrlProps/ctrlProp6.xml><?xml version="1.0" encoding="utf-8"?>
<formControlPr xmlns="http://schemas.microsoft.com/office/spreadsheetml/2009/9/main" objectType="CheckBox" checked="Checked" fmlaLink="$AL$8" lockText="1" noThreeD="1"/>
</file>

<file path=xl/ctrlProps/ctrlProp7.xml><?xml version="1.0" encoding="utf-8"?>
<formControlPr xmlns="http://schemas.microsoft.com/office/spreadsheetml/2009/9/main" objectType="CheckBox" checked="Checked" fmlaLink="$AL$3" lockText="1" noThreeD="1"/>
</file>

<file path=xl/ctrlProps/ctrlProp8.xml><?xml version="1.0" encoding="utf-8"?>
<formControlPr xmlns="http://schemas.microsoft.com/office/spreadsheetml/2009/9/main" objectType="CheckBox" checked="Checked" fmlaLink="$AL$4" lockText="1" noThreeD="1"/>
</file>

<file path=xl/ctrlProps/ctrlProp9.xml><?xml version="1.0" encoding="utf-8"?>
<formControlPr xmlns="http://schemas.microsoft.com/office/spreadsheetml/2009/9/main" objectType="CheckBox" checked="Checked" fmlaLink="$AL$5" lockText="1" noThreeD="1"/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hyperlink" Target="#UCI_MG_setores!A1"/><Relationship Id="rId3" Type="http://schemas.openxmlformats.org/officeDocument/2006/relationships/hyperlink" Target="#Faturamento_MG_setores!A1"/><Relationship Id="rId7" Type="http://schemas.openxmlformats.org/officeDocument/2006/relationships/hyperlink" Target="#Rendimento_M&#233;dio_MG_setores!A1"/><Relationship Id="rId2" Type="http://schemas.openxmlformats.org/officeDocument/2006/relationships/hyperlink" Target="#MG_series!A1"/><Relationship Id="rId1" Type="http://schemas.openxmlformats.org/officeDocument/2006/relationships/hyperlink" Target="#MG_series_dessazonalizadas!A1"/><Relationship Id="rId6" Type="http://schemas.openxmlformats.org/officeDocument/2006/relationships/hyperlink" Target="#Massa_Salarial_MG_setores!A1"/><Relationship Id="rId5" Type="http://schemas.openxmlformats.org/officeDocument/2006/relationships/hyperlink" Target="#Emprego_MG_setores!A1"/><Relationship Id="rId10" Type="http://schemas.openxmlformats.org/officeDocument/2006/relationships/image" Target="../media/image3.png"/><Relationship Id="rId4" Type="http://schemas.openxmlformats.org/officeDocument/2006/relationships/hyperlink" Target="#Horas_Trabalhadas_MG_setores!A1"/><Relationship Id="rId9" Type="http://schemas.openxmlformats.org/officeDocument/2006/relationships/image" Target="../media/image2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hyperlink" Target="#An&#225;lises!A1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hyperlink" Target="#An&#225;lises!A1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hyperlink" Target="#An&#225;lises!A1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hyperlink" Target="#An&#225;lises!A1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hyperlink" Target="#An&#225;lises!A1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hyperlink" Target="#An&#225;lises!A1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hyperlink" Target="#An&#225;lises!A1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hyperlink" Target="#An&#225;lises!A1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99060</xdr:colOff>
          <xdr:row>15</xdr:row>
          <xdr:rowOff>198120</xdr:rowOff>
        </xdr:from>
        <xdr:to>
          <xdr:col>3</xdr:col>
          <xdr:colOff>45720</xdr:colOff>
          <xdr:row>17</xdr:row>
          <xdr:rowOff>45720</xdr:rowOff>
        </xdr:to>
        <xdr:sp macro="" textlink="">
          <xdr:nvSpPr>
            <xdr:cNvPr id="4099" name="Check Box 3" hidden="1">
              <a:extLst>
                <a:ext uri="{63B3BB69-23CF-44E3-9099-C40C66FF867C}">
                  <a14:compatExt spid="_x0000_s4099"/>
                </a:ext>
                <a:ext uri="{FF2B5EF4-FFF2-40B4-BE49-F238E27FC236}">
                  <a16:creationId xmlns:a16="http://schemas.microsoft.com/office/drawing/2014/main" id="{00000000-0008-0000-0000-000003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pt-B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Faturamento Real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99060</xdr:colOff>
          <xdr:row>17</xdr:row>
          <xdr:rowOff>198120</xdr:rowOff>
        </xdr:from>
        <xdr:to>
          <xdr:col>3</xdr:col>
          <xdr:colOff>45720</xdr:colOff>
          <xdr:row>19</xdr:row>
          <xdr:rowOff>45720</xdr:rowOff>
        </xdr:to>
        <xdr:sp macro="" textlink="">
          <xdr:nvSpPr>
            <xdr:cNvPr id="4103" name="Check Box 7" hidden="1">
              <a:extLst>
                <a:ext uri="{63B3BB69-23CF-44E3-9099-C40C66FF867C}">
                  <a14:compatExt spid="_x0000_s4103"/>
                </a:ext>
                <a:ext uri="{FF2B5EF4-FFF2-40B4-BE49-F238E27FC236}">
                  <a16:creationId xmlns:a16="http://schemas.microsoft.com/office/drawing/2014/main" id="{00000000-0008-0000-0000-000007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pt-B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Horas Trabalhadas na Produção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99060</xdr:colOff>
          <xdr:row>16</xdr:row>
          <xdr:rowOff>190500</xdr:rowOff>
        </xdr:from>
        <xdr:to>
          <xdr:col>3</xdr:col>
          <xdr:colOff>45720</xdr:colOff>
          <xdr:row>18</xdr:row>
          <xdr:rowOff>45720</xdr:rowOff>
        </xdr:to>
        <xdr:sp macro="" textlink="">
          <xdr:nvSpPr>
            <xdr:cNvPr id="4105" name="Check Box 9" hidden="1">
              <a:extLst>
                <a:ext uri="{63B3BB69-23CF-44E3-9099-C40C66FF867C}">
                  <a14:compatExt spid="_x0000_s4105"/>
                </a:ext>
                <a:ext uri="{FF2B5EF4-FFF2-40B4-BE49-F238E27FC236}">
                  <a16:creationId xmlns:a16="http://schemas.microsoft.com/office/drawing/2014/main" id="{00000000-0008-0000-0000-000009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pt-B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Emprego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99060</xdr:colOff>
          <xdr:row>18</xdr:row>
          <xdr:rowOff>190500</xdr:rowOff>
        </xdr:from>
        <xdr:to>
          <xdr:col>3</xdr:col>
          <xdr:colOff>45720</xdr:colOff>
          <xdr:row>20</xdr:row>
          <xdr:rowOff>45720</xdr:rowOff>
        </xdr:to>
        <xdr:sp macro="" textlink="">
          <xdr:nvSpPr>
            <xdr:cNvPr id="4107" name="Check Box 11" hidden="1">
              <a:extLst>
                <a:ext uri="{63B3BB69-23CF-44E3-9099-C40C66FF867C}">
                  <a14:compatExt spid="_x0000_s4107"/>
                </a:ext>
                <a:ext uri="{FF2B5EF4-FFF2-40B4-BE49-F238E27FC236}">
                  <a16:creationId xmlns:a16="http://schemas.microsoft.com/office/drawing/2014/main" id="{00000000-0008-0000-0000-00000B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pt-B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Massa Salarial Real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99060</xdr:colOff>
          <xdr:row>19</xdr:row>
          <xdr:rowOff>198120</xdr:rowOff>
        </xdr:from>
        <xdr:to>
          <xdr:col>3</xdr:col>
          <xdr:colOff>45720</xdr:colOff>
          <xdr:row>21</xdr:row>
          <xdr:rowOff>45720</xdr:rowOff>
        </xdr:to>
        <xdr:sp macro="" textlink="">
          <xdr:nvSpPr>
            <xdr:cNvPr id="4108" name="Check Box 12" hidden="1">
              <a:extLst>
                <a:ext uri="{63B3BB69-23CF-44E3-9099-C40C66FF867C}">
                  <a14:compatExt spid="_x0000_s4108"/>
                </a:ext>
                <a:ext uri="{FF2B5EF4-FFF2-40B4-BE49-F238E27FC236}">
                  <a16:creationId xmlns:a16="http://schemas.microsoft.com/office/drawing/2014/main" id="{00000000-0008-0000-0000-00000C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pt-B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Rendimento Médio Real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99060</xdr:colOff>
          <xdr:row>20</xdr:row>
          <xdr:rowOff>198120</xdr:rowOff>
        </xdr:from>
        <xdr:to>
          <xdr:col>3</xdr:col>
          <xdr:colOff>45720</xdr:colOff>
          <xdr:row>22</xdr:row>
          <xdr:rowOff>45720</xdr:rowOff>
        </xdr:to>
        <xdr:sp macro="" textlink="">
          <xdr:nvSpPr>
            <xdr:cNvPr id="4109" name="Check Box 13" hidden="1">
              <a:extLst>
                <a:ext uri="{63B3BB69-23CF-44E3-9099-C40C66FF867C}">
                  <a14:compatExt spid="_x0000_s4109"/>
                </a:ext>
                <a:ext uri="{FF2B5EF4-FFF2-40B4-BE49-F238E27FC236}">
                  <a16:creationId xmlns:a16="http://schemas.microsoft.com/office/drawing/2014/main" id="{00000000-0008-0000-0000-00000D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pt-B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Utilização da Capacidade Instalada</a:t>
              </a:r>
            </a:p>
          </xdr:txBody>
        </xdr:sp>
        <xdr:clientData/>
      </xdr:twoCellAnchor>
    </mc:Choice>
    <mc:Fallback/>
  </mc:AlternateContent>
  <xdr:twoCellAnchor>
    <xdr:from>
      <xdr:col>2</xdr:col>
      <xdr:colOff>238125</xdr:colOff>
      <xdr:row>24</xdr:row>
      <xdr:rowOff>171450</xdr:rowOff>
    </xdr:from>
    <xdr:to>
      <xdr:col>3</xdr:col>
      <xdr:colOff>1002825</xdr:colOff>
      <xdr:row>26</xdr:row>
      <xdr:rowOff>104775</xdr:rowOff>
    </xdr:to>
    <xdr:sp macro="" textlink="">
      <xdr:nvSpPr>
        <xdr:cNvPr id="3" name="Retângulo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>
          <a:off x="1524000" y="5124450"/>
          <a:ext cx="1260000" cy="390525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rgbClr val="A10D59"/>
              </a:solidFill>
            </a:rPr>
            <a:t>Dessazonalizada</a:t>
          </a:r>
        </a:p>
      </xdr:txBody>
    </xdr:sp>
    <xdr:clientData/>
  </xdr:twoCellAnchor>
  <xdr:twoCellAnchor>
    <xdr:from>
      <xdr:col>3</xdr:col>
      <xdr:colOff>1323975</xdr:colOff>
      <xdr:row>24</xdr:row>
      <xdr:rowOff>171450</xdr:rowOff>
    </xdr:from>
    <xdr:to>
      <xdr:col>6</xdr:col>
      <xdr:colOff>297975</xdr:colOff>
      <xdr:row>26</xdr:row>
      <xdr:rowOff>104775</xdr:rowOff>
    </xdr:to>
    <xdr:sp macro="" textlink="">
      <xdr:nvSpPr>
        <xdr:cNvPr id="10" name="Retângulo 9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SpPr/>
      </xdr:nvSpPr>
      <xdr:spPr>
        <a:xfrm>
          <a:off x="3105150" y="5124450"/>
          <a:ext cx="1260000" cy="390525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rgbClr val="A10D59"/>
              </a:solidFill>
            </a:rPr>
            <a:t>Dados do Estado</a:t>
          </a:r>
        </a:p>
      </xdr:txBody>
    </xdr:sp>
    <xdr:clientData/>
  </xdr:twoCellAnchor>
  <xdr:twoCellAnchor>
    <xdr:from>
      <xdr:col>1</xdr:col>
      <xdr:colOff>438149</xdr:colOff>
      <xdr:row>28</xdr:row>
      <xdr:rowOff>66674</xdr:rowOff>
    </xdr:from>
    <xdr:to>
      <xdr:col>3</xdr:col>
      <xdr:colOff>665249</xdr:colOff>
      <xdr:row>31</xdr:row>
      <xdr:rowOff>143174</xdr:rowOff>
    </xdr:to>
    <xdr:sp macro="" textlink="">
      <xdr:nvSpPr>
        <xdr:cNvPr id="11" name="Retângulo 10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/>
      </xdr:nvSpPr>
      <xdr:spPr>
        <a:xfrm>
          <a:off x="1114424" y="5857874"/>
          <a:ext cx="1332000" cy="6480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rgbClr val="A10D59"/>
              </a:solidFill>
            </a:rPr>
            <a:t>Faturamento real </a:t>
          </a:r>
        </a:p>
      </xdr:txBody>
    </xdr:sp>
    <xdr:clientData/>
  </xdr:twoCellAnchor>
  <xdr:twoCellAnchor>
    <xdr:from>
      <xdr:col>3</xdr:col>
      <xdr:colOff>862011</xdr:colOff>
      <xdr:row>28</xdr:row>
      <xdr:rowOff>66674</xdr:rowOff>
    </xdr:from>
    <xdr:to>
      <xdr:col>5</xdr:col>
      <xdr:colOff>603336</xdr:colOff>
      <xdr:row>31</xdr:row>
      <xdr:rowOff>143174</xdr:rowOff>
    </xdr:to>
    <xdr:sp macro="" textlink="">
      <xdr:nvSpPr>
        <xdr:cNvPr id="12" name="Retângulo 11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/>
      </xdr:nvSpPr>
      <xdr:spPr>
        <a:xfrm>
          <a:off x="2643186" y="5857874"/>
          <a:ext cx="1332000" cy="6480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rgbClr val="A10D59"/>
              </a:solidFill>
            </a:rPr>
            <a:t>Horas Trabalhadas na produção </a:t>
          </a:r>
        </a:p>
      </xdr:txBody>
    </xdr:sp>
    <xdr:clientData/>
  </xdr:twoCellAnchor>
  <xdr:twoCellAnchor>
    <xdr:from>
      <xdr:col>6</xdr:col>
      <xdr:colOff>38099</xdr:colOff>
      <xdr:row>28</xdr:row>
      <xdr:rowOff>66674</xdr:rowOff>
    </xdr:from>
    <xdr:to>
      <xdr:col>7</xdr:col>
      <xdr:colOff>560474</xdr:colOff>
      <xdr:row>31</xdr:row>
      <xdr:rowOff>143174</xdr:rowOff>
    </xdr:to>
    <xdr:sp macro="" textlink="">
      <xdr:nvSpPr>
        <xdr:cNvPr id="13" name="Retângulo 12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SpPr/>
      </xdr:nvSpPr>
      <xdr:spPr>
        <a:xfrm>
          <a:off x="4171949" y="5857874"/>
          <a:ext cx="1332000" cy="6480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rgbClr val="A10D59"/>
              </a:solidFill>
            </a:rPr>
            <a:t>Emprego</a:t>
          </a:r>
        </a:p>
      </xdr:txBody>
    </xdr:sp>
    <xdr:clientData/>
  </xdr:twoCellAnchor>
  <xdr:twoCellAnchor>
    <xdr:from>
      <xdr:col>1</xdr:col>
      <xdr:colOff>428625</xdr:colOff>
      <xdr:row>32</xdr:row>
      <xdr:rowOff>76200</xdr:rowOff>
    </xdr:from>
    <xdr:to>
      <xdr:col>3</xdr:col>
      <xdr:colOff>655725</xdr:colOff>
      <xdr:row>35</xdr:row>
      <xdr:rowOff>152700</xdr:rowOff>
    </xdr:to>
    <xdr:sp macro="" textlink="">
      <xdr:nvSpPr>
        <xdr:cNvPr id="14" name="Retângulo 13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SpPr/>
      </xdr:nvSpPr>
      <xdr:spPr>
        <a:xfrm>
          <a:off x="1104900" y="6629400"/>
          <a:ext cx="1332000" cy="6480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rgbClr val="A10D59"/>
              </a:solidFill>
            </a:rPr>
            <a:t>Massa salarial real</a:t>
          </a:r>
        </a:p>
      </xdr:txBody>
    </xdr:sp>
    <xdr:clientData/>
  </xdr:twoCellAnchor>
  <xdr:twoCellAnchor>
    <xdr:from>
      <xdr:col>3</xdr:col>
      <xdr:colOff>852486</xdr:colOff>
      <xdr:row>32</xdr:row>
      <xdr:rowOff>76200</xdr:rowOff>
    </xdr:from>
    <xdr:to>
      <xdr:col>5</xdr:col>
      <xdr:colOff>593811</xdr:colOff>
      <xdr:row>35</xdr:row>
      <xdr:rowOff>152700</xdr:rowOff>
    </xdr:to>
    <xdr:sp macro="" textlink="">
      <xdr:nvSpPr>
        <xdr:cNvPr id="15" name="Retângulo 14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/>
      </xdr:nvSpPr>
      <xdr:spPr>
        <a:xfrm>
          <a:off x="2633661" y="6629400"/>
          <a:ext cx="1332000" cy="6480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rgbClr val="A10D59"/>
              </a:solidFill>
            </a:rPr>
            <a:t>Rendimento médio real</a:t>
          </a:r>
        </a:p>
      </xdr:txBody>
    </xdr:sp>
    <xdr:clientData/>
  </xdr:twoCellAnchor>
  <xdr:twoCellAnchor>
    <xdr:from>
      <xdr:col>6</xdr:col>
      <xdr:colOff>28574</xdr:colOff>
      <xdr:row>32</xdr:row>
      <xdr:rowOff>76200</xdr:rowOff>
    </xdr:from>
    <xdr:to>
      <xdr:col>7</xdr:col>
      <xdr:colOff>550949</xdr:colOff>
      <xdr:row>35</xdr:row>
      <xdr:rowOff>152700</xdr:rowOff>
    </xdr:to>
    <xdr:sp macro="" textlink="">
      <xdr:nvSpPr>
        <xdr:cNvPr id="16" name="Retângulo 15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00000000-0008-0000-0100-000010000000}"/>
            </a:ext>
          </a:extLst>
        </xdr:cNvPr>
        <xdr:cNvSpPr/>
      </xdr:nvSpPr>
      <xdr:spPr>
        <a:xfrm>
          <a:off x="4162424" y="6629400"/>
          <a:ext cx="1332000" cy="6480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rgbClr val="A10D59"/>
              </a:solidFill>
            </a:rPr>
            <a:t>Utilização da capacidade instalada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99060</xdr:colOff>
          <xdr:row>15</xdr:row>
          <xdr:rowOff>198120</xdr:rowOff>
        </xdr:from>
        <xdr:to>
          <xdr:col>5</xdr:col>
          <xdr:colOff>144780</xdr:colOff>
          <xdr:row>17</xdr:row>
          <xdr:rowOff>45720</xdr:rowOff>
        </xdr:to>
        <xdr:sp macro="" textlink="">
          <xdr:nvSpPr>
            <xdr:cNvPr id="4116" name="Check Box 20" hidden="1">
              <a:extLst>
                <a:ext uri="{63B3BB69-23CF-44E3-9099-C40C66FF867C}">
                  <a14:compatExt spid="_x0000_s4116"/>
                </a:ext>
                <a:ext uri="{FF2B5EF4-FFF2-40B4-BE49-F238E27FC236}">
                  <a16:creationId xmlns:a16="http://schemas.microsoft.com/office/drawing/2014/main" id="{00000000-0008-0000-0000-000014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pt-B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Faturamento Real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99060</xdr:colOff>
          <xdr:row>17</xdr:row>
          <xdr:rowOff>198120</xdr:rowOff>
        </xdr:from>
        <xdr:to>
          <xdr:col>5</xdr:col>
          <xdr:colOff>144780</xdr:colOff>
          <xdr:row>19</xdr:row>
          <xdr:rowOff>45720</xdr:rowOff>
        </xdr:to>
        <xdr:sp macro="" textlink="">
          <xdr:nvSpPr>
            <xdr:cNvPr id="4117" name="Check Box 21" hidden="1">
              <a:extLst>
                <a:ext uri="{63B3BB69-23CF-44E3-9099-C40C66FF867C}">
                  <a14:compatExt spid="_x0000_s4117"/>
                </a:ext>
                <a:ext uri="{FF2B5EF4-FFF2-40B4-BE49-F238E27FC236}">
                  <a16:creationId xmlns:a16="http://schemas.microsoft.com/office/drawing/2014/main" id="{00000000-0008-0000-0000-000015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pt-B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Horas Trabalhadas na Produção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99060</xdr:colOff>
          <xdr:row>16</xdr:row>
          <xdr:rowOff>190500</xdr:rowOff>
        </xdr:from>
        <xdr:to>
          <xdr:col>5</xdr:col>
          <xdr:colOff>144780</xdr:colOff>
          <xdr:row>18</xdr:row>
          <xdr:rowOff>38100</xdr:rowOff>
        </xdr:to>
        <xdr:sp macro="" textlink="">
          <xdr:nvSpPr>
            <xdr:cNvPr id="4118" name="Check Box 22" hidden="1">
              <a:extLst>
                <a:ext uri="{63B3BB69-23CF-44E3-9099-C40C66FF867C}">
                  <a14:compatExt spid="_x0000_s4118"/>
                </a:ext>
                <a:ext uri="{FF2B5EF4-FFF2-40B4-BE49-F238E27FC236}">
                  <a16:creationId xmlns:a16="http://schemas.microsoft.com/office/drawing/2014/main" id="{00000000-0008-0000-0000-000016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pt-B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Emprego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99060</xdr:colOff>
          <xdr:row>18</xdr:row>
          <xdr:rowOff>190500</xdr:rowOff>
        </xdr:from>
        <xdr:to>
          <xdr:col>5</xdr:col>
          <xdr:colOff>144780</xdr:colOff>
          <xdr:row>20</xdr:row>
          <xdr:rowOff>38100</xdr:rowOff>
        </xdr:to>
        <xdr:sp macro="" textlink="">
          <xdr:nvSpPr>
            <xdr:cNvPr id="4119" name="Check Box 23" hidden="1">
              <a:extLst>
                <a:ext uri="{63B3BB69-23CF-44E3-9099-C40C66FF867C}">
                  <a14:compatExt spid="_x0000_s4119"/>
                </a:ext>
                <a:ext uri="{FF2B5EF4-FFF2-40B4-BE49-F238E27FC236}">
                  <a16:creationId xmlns:a16="http://schemas.microsoft.com/office/drawing/2014/main" id="{00000000-0008-0000-0000-000017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pt-B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Massa Salarial Real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99060</xdr:colOff>
          <xdr:row>19</xdr:row>
          <xdr:rowOff>198120</xdr:rowOff>
        </xdr:from>
        <xdr:to>
          <xdr:col>5</xdr:col>
          <xdr:colOff>144780</xdr:colOff>
          <xdr:row>21</xdr:row>
          <xdr:rowOff>45720</xdr:rowOff>
        </xdr:to>
        <xdr:sp macro="" textlink="">
          <xdr:nvSpPr>
            <xdr:cNvPr id="4120" name="Check Box 24" hidden="1">
              <a:extLst>
                <a:ext uri="{63B3BB69-23CF-44E3-9099-C40C66FF867C}">
                  <a14:compatExt spid="_x0000_s4120"/>
                </a:ext>
                <a:ext uri="{FF2B5EF4-FFF2-40B4-BE49-F238E27FC236}">
                  <a16:creationId xmlns:a16="http://schemas.microsoft.com/office/drawing/2014/main" id="{00000000-0008-0000-0000-000018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pt-B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Rendimento Médio Real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99060</xdr:colOff>
          <xdr:row>20</xdr:row>
          <xdr:rowOff>198120</xdr:rowOff>
        </xdr:from>
        <xdr:to>
          <xdr:col>5</xdr:col>
          <xdr:colOff>144780</xdr:colOff>
          <xdr:row>22</xdr:row>
          <xdr:rowOff>45720</xdr:rowOff>
        </xdr:to>
        <xdr:sp macro="" textlink="">
          <xdr:nvSpPr>
            <xdr:cNvPr id="4121" name="Check Box 25" hidden="1">
              <a:extLst>
                <a:ext uri="{63B3BB69-23CF-44E3-9099-C40C66FF867C}">
                  <a14:compatExt spid="_x0000_s4121"/>
                </a:ext>
                <a:ext uri="{FF2B5EF4-FFF2-40B4-BE49-F238E27FC236}">
                  <a16:creationId xmlns:a16="http://schemas.microsoft.com/office/drawing/2014/main" id="{00000000-0008-0000-0000-000019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pt-B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Utilização da Capacidade Instalada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99060</xdr:colOff>
          <xdr:row>15</xdr:row>
          <xdr:rowOff>198120</xdr:rowOff>
        </xdr:from>
        <xdr:to>
          <xdr:col>3</xdr:col>
          <xdr:colOff>45720</xdr:colOff>
          <xdr:row>17</xdr:row>
          <xdr:rowOff>45720</xdr:rowOff>
        </xdr:to>
        <xdr:sp macro="" textlink="">
          <xdr:nvSpPr>
            <xdr:cNvPr id="4123" name="Check Box 27" hidden="1">
              <a:extLst>
                <a:ext uri="{63B3BB69-23CF-44E3-9099-C40C66FF867C}">
                  <a14:compatExt spid="_x0000_s4123"/>
                </a:ext>
                <a:ext uri="{FF2B5EF4-FFF2-40B4-BE49-F238E27FC236}">
                  <a16:creationId xmlns:a16="http://schemas.microsoft.com/office/drawing/2014/main" id="{00000000-0008-0000-0000-00001B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pt-B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Faturamento Real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99060</xdr:colOff>
          <xdr:row>17</xdr:row>
          <xdr:rowOff>198120</xdr:rowOff>
        </xdr:from>
        <xdr:to>
          <xdr:col>3</xdr:col>
          <xdr:colOff>45720</xdr:colOff>
          <xdr:row>19</xdr:row>
          <xdr:rowOff>45720</xdr:rowOff>
        </xdr:to>
        <xdr:sp macro="" textlink="">
          <xdr:nvSpPr>
            <xdr:cNvPr id="4124" name="Check Box 28" hidden="1">
              <a:extLst>
                <a:ext uri="{63B3BB69-23CF-44E3-9099-C40C66FF867C}">
                  <a14:compatExt spid="_x0000_s4124"/>
                </a:ext>
                <a:ext uri="{FF2B5EF4-FFF2-40B4-BE49-F238E27FC236}">
                  <a16:creationId xmlns:a16="http://schemas.microsoft.com/office/drawing/2014/main" id="{00000000-0008-0000-0000-00001C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pt-B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Horas Trabalhadas na Produção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99060</xdr:colOff>
          <xdr:row>16</xdr:row>
          <xdr:rowOff>190500</xdr:rowOff>
        </xdr:from>
        <xdr:to>
          <xdr:col>3</xdr:col>
          <xdr:colOff>45720</xdr:colOff>
          <xdr:row>18</xdr:row>
          <xdr:rowOff>38100</xdr:rowOff>
        </xdr:to>
        <xdr:sp macro="" textlink="">
          <xdr:nvSpPr>
            <xdr:cNvPr id="4125" name="Check Box 29" hidden="1">
              <a:extLst>
                <a:ext uri="{63B3BB69-23CF-44E3-9099-C40C66FF867C}">
                  <a14:compatExt spid="_x0000_s4125"/>
                </a:ext>
                <a:ext uri="{FF2B5EF4-FFF2-40B4-BE49-F238E27FC236}">
                  <a16:creationId xmlns:a16="http://schemas.microsoft.com/office/drawing/2014/main" id="{00000000-0008-0000-0000-00001D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pt-B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Emprego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99060</xdr:colOff>
          <xdr:row>18</xdr:row>
          <xdr:rowOff>190500</xdr:rowOff>
        </xdr:from>
        <xdr:to>
          <xdr:col>3</xdr:col>
          <xdr:colOff>45720</xdr:colOff>
          <xdr:row>20</xdr:row>
          <xdr:rowOff>38100</xdr:rowOff>
        </xdr:to>
        <xdr:sp macro="" textlink="">
          <xdr:nvSpPr>
            <xdr:cNvPr id="4126" name="Check Box 30" hidden="1">
              <a:extLst>
                <a:ext uri="{63B3BB69-23CF-44E3-9099-C40C66FF867C}">
                  <a14:compatExt spid="_x0000_s4126"/>
                </a:ext>
                <a:ext uri="{FF2B5EF4-FFF2-40B4-BE49-F238E27FC236}">
                  <a16:creationId xmlns:a16="http://schemas.microsoft.com/office/drawing/2014/main" id="{00000000-0008-0000-0000-00001E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pt-B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Massa Salarial Real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99060</xdr:colOff>
          <xdr:row>19</xdr:row>
          <xdr:rowOff>198120</xdr:rowOff>
        </xdr:from>
        <xdr:to>
          <xdr:col>3</xdr:col>
          <xdr:colOff>45720</xdr:colOff>
          <xdr:row>21</xdr:row>
          <xdr:rowOff>45720</xdr:rowOff>
        </xdr:to>
        <xdr:sp macro="" textlink="">
          <xdr:nvSpPr>
            <xdr:cNvPr id="4127" name="Check Box 31" hidden="1">
              <a:extLst>
                <a:ext uri="{63B3BB69-23CF-44E3-9099-C40C66FF867C}">
                  <a14:compatExt spid="_x0000_s4127"/>
                </a:ext>
                <a:ext uri="{FF2B5EF4-FFF2-40B4-BE49-F238E27FC236}">
                  <a16:creationId xmlns:a16="http://schemas.microsoft.com/office/drawing/2014/main" id="{00000000-0008-0000-0000-00001F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pt-B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Rendimento Médio Real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99060</xdr:colOff>
          <xdr:row>20</xdr:row>
          <xdr:rowOff>198120</xdr:rowOff>
        </xdr:from>
        <xdr:to>
          <xdr:col>3</xdr:col>
          <xdr:colOff>45720</xdr:colOff>
          <xdr:row>22</xdr:row>
          <xdr:rowOff>45720</xdr:rowOff>
        </xdr:to>
        <xdr:sp macro="" textlink="">
          <xdr:nvSpPr>
            <xdr:cNvPr id="4128" name="Check Box 32" hidden="1">
              <a:extLst>
                <a:ext uri="{63B3BB69-23CF-44E3-9099-C40C66FF867C}">
                  <a14:compatExt spid="_x0000_s4128"/>
                </a:ext>
                <a:ext uri="{FF2B5EF4-FFF2-40B4-BE49-F238E27FC236}">
                  <a16:creationId xmlns:a16="http://schemas.microsoft.com/office/drawing/2014/main" id="{00000000-0008-0000-0000-000020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pt-B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Utilização da Capacidade Instalada</a:t>
              </a:r>
            </a:p>
          </xdr:txBody>
        </xdr:sp>
        <xdr:clientData/>
      </xdr:twoCellAnchor>
    </mc:Choice>
    <mc:Fallback/>
  </mc:AlternateContent>
  <xdr:twoCellAnchor>
    <xdr:from>
      <xdr:col>2</xdr:col>
      <xdr:colOff>238125</xdr:colOff>
      <xdr:row>24</xdr:row>
      <xdr:rowOff>171450</xdr:rowOff>
    </xdr:from>
    <xdr:to>
      <xdr:col>3</xdr:col>
      <xdr:colOff>1002825</xdr:colOff>
      <xdr:row>26</xdr:row>
      <xdr:rowOff>104775</xdr:rowOff>
    </xdr:to>
    <xdr:sp macro="" textlink="">
      <xdr:nvSpPr>
        <xdr:cNvPr id="31" name="Retângulo 30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1F000000}"/>
            </a:ext>
          </a:extLst>
        </xdr:cNvPr>
        <xdr:cNvSpPr/>
      </xdr:nvSpPr>
      <xdr:spPr>
        <a:xfrm>
          <a:off x="1524000" y="5124450"/>
          <a:ext cx="1326675" cy="390525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rgbClr val="164194"/>
              </a:solidFill>
            </a:rPr>
            <a:t>Dessazonalizada</a:t>
          </a:r>
        </a:p>
      </xdr:txBody>
    </xdr:sp>
    <xdr:clientData/>
  </xdr:twoCellAnchor>
  <xdr:twoCellAnchor>
    <xdr:from>
      <xdr:col>3</xdr:col>
      <xdr:colOff>1323975</xdr:colOff>
      <xdr:row>24</xdr:row>
      <xdr:rowOff>171450</xdr:rowOff>
    </xdr:from>
    <xdr:to>
      <xdr:col>6</xdr:col>
      <xdr:colOff>297975</xdr:colOff>
      <xdr:row>26</xdr:row>
      <xdr:rowOff>104775</xdr:rowOff>
    </xdr:to>
    <xdr:sp macro="" textlink="">
      <xdr:nvSpPr>
        <xdr:cNvPr id="32" name="Retângulo 31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100-000020000000}"/>
            </a:ext>
          </a:extLst>
        </xdr:cNvPr>
        <xdr:cNvSpPr/>
      </xdr:nvSpPr>
      <xdr:spPr>
        <a:xfrm>
          <a:off x="3171825" y="5124450"/>
          <a:ext cx="1374300" cy="390525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rgbClr val="164194"/>
              </a:solidFill>
            </a:rPr>
            <a:t>Dados do Estado</a:t>
          </a:r>
        </a:p>
      </xdr:txBody>
    </xdr:sp>
    <xdr:clientData/>
  </xdr:twoCellAnchor>
  <xdr:twoCellAnchor>
    <xdr:from>
      <xdr:col>1</xdr:col>
      <xdr:colOff>438149</xdr:colOff>
      <xdr:row>28</xdr:row>
      <xdr:rowOff>66674</xdr:rowOff>
    </xdr:from>
    <xdr:to>
      <xdr:col>3</xdr:col>
      <xdr:colOff>665249</xdr:colOff>
      <xdr:row>31</xdr:row>
      <xdr:rowOff>143174</xdr:rowOff>
    </xdr:to>
    <xdr:sp macro="" textlink="">
      <xdr:nvSpPr>
        <xdr:cNvPr id="33" name="Retângulo 32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100-000021000000}"/>
            </a:ext>
          </a:extLst>
        </xdr:cNvPr>
        <xdr:cNvSpPr/>
      </xdr:nvSpPr>
      <xdr:spPr>
        <a:xfrm>
          <a:off x="1114424" y="5857874"/>
          <a:ext cx="1398675" cy="6480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rgbClr val="164194"/>
              </a:solidFill>
              <a:latin typeface="+mn-lt"/>
              <a:ea typeface="+mn-ea"/>
              <a:cs typeface="+mn-cs"/>
            </a:rPr>
            <a:t>Faturamento</a:t>
          </a:r>
          <a:r>
            <a:rPr lang="pt-BR" sz="1100" b="1">
              <a:solidFill>
                <a:srgbClr val="164194"/>
              </a:solidFill>
            </a:rPr>
            <a:t> </a:t>
          </a:r>
          <a:r>
            <a:rPr lang="pt-BR" sz="1100" b="1">
              <a:solidFill>
                <a:srgbClr val="164194"/>
              </a:solidFill>
              <a:latin typeface="+mn-lt"/>
              <a:ea typeface="+mn-ea"/>
              <a:cs typeface="+mn-cs"/>
            </a:rPr>
            <a:t>real</a:t>
          </a:r>
          <a:r>
            <a:rPr lang="pt-BR" sz="1100" b="1">
              <a:solidFill>
                <a:srgbClr val="164194"/>
              </a:solidFill>
            </a:rPr>
            <a:t> </a:t>
          </a:r>
        </a:p>
      </xdr:txBody>
    </xdr:sp>
    <xdr:clientData/>
  </xdr:twoCellAnchor>
  <xdr:twoCellAnchor>
    <xdr:from>
      <xdr:col>3</xdr:col>
      <xdr:colOff>862011</xdr:colOff>
      <xdr:row>28</xdr:row>
      <xdr:rowOff>66674</xdr:rowOff>
    </xdr:from>
    <xdr:to>
      <xdr:col>5</xdr:col>
      <xdr:colOff>603336</xdr:colOff>
      <xdr:row>31</xdr:row>
      <xdr:rowOff>143174</xdr:rowOff>
    </xdr:to>
    <xdr:sp macro="" textlink="">
      <xdr:nvSpPr>
        <xdr:cNvPr id="34" name="Retângulo 33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100-000022000000}"/>
            </a:ext>
          </a:extLst>
        </xdr:cNvPr>
        <xdr:cNvSpPr/>
      </xdr:nvSpPr>
      <xdr:spPr>
        <a:xfrm>
          <a:off x="2709861" y="5857874"/>
          <a:ext cx="1446300" cy="6480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rgbClr val="164194"/>
              </a:solidFill>
              <a:latin typeface="+mn-lt"/>
              <a:ea typeface="+mn-ea"/>
              <a:cs typeface="+mn-cs"/>
            </a:rPr>
            <a:t>Horas Trabalhadas na produção </a:t>
          </a:r>
        </a:p>
      </xdr:txBody>
    </xdr:sp>
    <xdr:clientData/>
  </xdr:twoCellAnchor>
  <xdr:twoCellAnchor>
    <xdr:from>
      <xdr:col>6</xdr:col>
      <xdr:colOff>38099</xdr:colOff>
      <xdr:row>28</xdr:row>
      <xdr:rowOff>66674</xdr:rowOff>
    </xdr:from>
    <xdr:to>
      <xdr:col>7</xdr:col>
      <xdr:colOff>560474</xdr:colOff>
      <xdr:row>31</xdr:row>
      <xdr:rowOff>143174</xdr:rowOff>
    </xdr:to>
    <xdr:sp macro="" textlink="">
      <xdr:nvSpPr>
        <xdr:cNvPr id="35" name="Retângulo 34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100-000023000000}"/>
            </a:ext>
          </a:extLst>
        </xdr:cNvPr>
        <xdr:cNvSpPr/>
      </xdr:nvSpPr>
      <xdr:spPr>
        <a:xfrm>
          <a:off x="4286249" y="5857874"/>
          <a:ext cx="1332000" cy="6480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rgbClr val="164194"/>
              </a:solidFill>
              <a:latin typeface="+mn-lt"/>
              <a:ea typeface="+mn-ea"/>
              <a:cs typeface="+mn-cs"/>
            </a:rPr>
            <a:t>Emprego</a:t>
          </a:r>
        </a:p>
      </xdr:txBody>
    </xdr:sp>
    <xdr:clientData/>
  </xdr:twoCellAnchor>
  <xdr:twoCellAnchor>
    <xdr:from>
      <xdr:col>1</xdr:col>
      <xdr:colOff>428625</xdr:colOff>
      <xdr:row>32</xdr:row>
      <xdr:rowOff>76200</xdr:rowOff>
    </xdr:from>
    <xdr:to>
      <xdr:col>3</xdr:col>
      <xdr:colOff>655725</xdr:colOff>
      <xdr:row>35</xdr:row>
      <xdr:rowOff>152700</xdr:rowOff>
    </xdr:to>
    <xdr:sp macro="" textlink="">
      <xdr:nvSpPr>
        <xdr:cNvPr id="36" name="Retângulo 35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0100-000024000000}"/>
            </a:ext>
          </a:extLst>
        </xdr:cNvPr>
        <xdr:cNvSpPr/>
      </xdr:nvSpPr>
      <xdr:spPr>
        <a:xfrm>
          <a:off x="1104900" y="6629400"/>
          <a:ext cx="1398675" cy="6480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rgbClr val="164194"/>
              </a:solidFill>
            </a:rPr>
            <a:t>Massa salarial real</a:t>
          </a:r>
        </a:p>
      </xdr:txBody>
    </xdr:sp>
    <xdr:clientData/>
  </xdr:twoCellAnchor>
  <xdr:twoCellAnchor>
    <xdr:from>
      <xdr:col>3</xdr:col>
      <xdr:colOff>852486</xdr:colOff>
      <xdr:row>32</xdr:row>
      <xdr:rowOff>76200</xdr:rowOff>
    </xdr:from>
    <xdr:to>
      <xdr:col>5</xdr:col>
      <xdr:colOff>593811</xdr:colOff>
      <xdr:row>35</xdr:row>
      <xdr:rowOff>152700</xdr:rowOff>
    </xdr:to>
    <xdr:sp macro="" textlink="">
      <xdr:nvSpPr>
        <xdr:cNvPr id="37" name="Retângulo 36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0100-000025000000}"/>
            </a:ext>
          </a:extLst>
        </xdr:cNvPr>
        <xdr:cNvSpPr/>
      </xdr:nvSpPr>
      <xdr:spPr>
        <a:xfrm>
          <a:off x="2700336" y="6629400"/>
          <a:ext cx="1446300" cy="6480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pt-BR" sz="1100" b="1">
              <a:solidFill>
                <a:srgbClr val="164194"/>
              </a:solidFill>
              <a:latin typeface="+mn-lt"/>
              <a:ea typeface="+mn-ea"/>
              <a:cs typeface="+mn-cs"/>
            </a:rPr>
            <a:t>Rendimento médio real</a:t>
          </a:r>
        </a:p>
      </xdr:txBody>
    </xdr:sp>
    <xdr:clientData/>
  </xdr:twoCellAnchor>
  <xdr:twoCellAnchor>
    <xdr:from>
      <xdr:col>6</xdr:col>
      <xdr:colOff>28574</xdr:colOff>
      <xdr:row>32</xdr:row>
      <xdr:rowOff>76200</xdr:rowOff>
    </xdr:from>
    <xdr:to>
      <xdr:col>7</xdr:col>
      <xdr:colOff>550949</xdr:colOff>
      <xdr:row>35</xdr:row>
      <xdr:rowOff>152700</xdr:rowOff>
    </xdr:to>
    <xdr:sp macro="" textlink="">
      <xdr:nvSpPr>
        <xdr:cNvPr id="38" name="Retângulo 37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00000000-0008-0000-0100-000026000000}"/>
            </a:ext>
          </a:extLst>
        </xdr:cNvPr>
        <xdr:cNvSpPr/>
      </xdr:nvSpPr>
      <xdr:spPr>
        <a:xfrm>
          <a:off x="4276724" y="6629400"/>
          <a:ext cx="1332000" cy="6480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rgbClr val="164194"/>
              </a:solidFill>
              <a:latin typeface="+mn-lt"/>
              <a:ea typeface="+mn-ea"/>
              <a:cs typeface="+mn-cs"/>
            </a:rPr>
            <a:t>Utilização da capacidade instalada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350520</xdr:colOff>
          <xdr:row>0</xdr:row>
          <xdr:rowOff>60960</xdr:rowOff>
        </xdr:from>
        <xdr:to>
          <xdr:col>12</xdr:col>
          <xdr:colOff>342900</xdr:colOff>
          <xdr:row>2</xdr:row>
          <xdr:rowOff>7620</xdr:rowOff>
        </xdr:to>
        <xdr:sp macro="" textlink="">
          <xdr:nvSpPr>
            <xdr:cNvPr id="4112" name="CommandButton1" hidden="1">
              <a:extLst>
                <a:ext uri="{63B3BB69-23CF-44E3-9099-C40C66FF867C}">
                  <a14:compatExt spid="_x0000_s4112"/>
                </a:ext>
                <a:ext uri="{FF2B5EF4-FFF2-40B4-BE49-F238E27FC236}">
                  <a16:creationId xmlns:a16="http://schemas.microsoft.com/office/drawing/2014/main" id="{00000000-0008-0000-0000-000010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0</xdr:col>
      <xdr:colOff>128251</xdr:colOff>
      <xdr:row>1</xdr:row>
      <xdr:rowOff>59767</xdr:rowOff>
    </xdr:from>
    <xdr:to>
      <xdr:col>8</xdr:col>
      <xdr:colOff>256867</xdr:colOff>
      <xdr:row>6</xdr:row>
      <xdr:rowOff>13605</xdr:rowOff>
    </xdr:to>
    <xdr:sp macro="" textlink="">
      <xdr:nvSpPr>
        <xdr:cNvPr id="42" name="Retângulo 41">
          <a:extLst>
            <a:ext uri="{FF2B5EF4-FFF2-40B4-BE49-F238E27FC236}">
              <a16:creationId xmlns:a16="http://schemas.microsoft.com/office/drawing/2014/main" id="{00000000-0008-0000-0100-00002A000000}"/>
            </a:ext>
          </a:extLst>
        </xdr:cNvPr>
        <xdr:cNvSpPr/>
      </xdr:nvSpPr>
      <xdr:spPr>
        <a:xfrm>
          <a:off x="128251" y="250267"/>
          <a:ext cx="5999480" cy="906338"/>
        </a:xfrm>
        <a:prstGeom prst="rect">
          <a:avLst/>
        </a:prstGeom>
      </xdr:spPr>
      <xdr:txBody>
        <a:bodyPr wrap="square">
          <a:spAutoFit/>
        </a:bodyPr>
        <a:lstStyle>
          <a:defPPr>
            <a:defRPr lang="en-US"/>
          </a:defPPr>
          <a:lvl1pPr algn="l" rtl="0" eaLnBrk="0" fontAlgn="base" hangingPunct="0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Calibri" panose="020F0502020204030204" pitchFamily="34" charset="0"/>
              <a:ea typeface="+mn-ea"/>
              <a:cs typeface="+mn-cs"/>
            </a:defRPr>
          </a:lvl1pPr>
          <a:lvl2pPr marL="457200" algn="l" rtl="0" eaLnBrk="0" fontAlgn="base" hangingPunct="0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Calibri" panose="020F0502020204030204" pitchFamily="34" charset="0"/>
              <a:ea typeface="+mn-ea"/>
              <a:cs typeface="+mn-cs"/>
            </a:defRPr>
          </a:lvl2pPr>
          <a:lvl3pPr marL="914400" algn="l" rtl="0" eaLnBrk="0" fontAlgn="base" hangingPunct="0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Calibri" panose="020F0502020204030204" pitchFamily="34" charset="0"/>
              <a:ea typeface="+mn-ea"/>
              <a:cs typeface="+mn-cs"/>
            </a:defRPr>
          </a:lvl3pPr>
          <a:lvl4pPr marL="1371600" algn="l" rtl="0" eaLnBrk="0" fontAlgn="base" hangingPunct="0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Calibri" panose="020F0502020204030204" pitchFamily="34" charset="0"/>
              <a:ea typeface="+mn-ea"/>
              <a:cs typeface="+mn-cs"/>
            </a:defRPr>
          </a:lvl4pPr>
          <a:lvl5pPr marL="1828800" algn="l" rtl="0" eaLnBrk="0" fontAlgn="base" hangingPunct="0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Calibri" panose="020F0502020204030204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kern="1200">
              <a:solidFill>
                <a:schemeClr val="tx1"/>
              </a:solidFill>
              <a:latin typeface="Calibri" panose="020F0502020204030204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kern="1200">
              <a:solidFill>
                <a:schemeClr val="tx1"/>
              </a:solidFill>
              <a:latin typeface="Calibri" panose="020F0502020204030204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kern="1200">
              <a:solidFill>
                <a:schemeClr val="tx1"/>
              </a:solidFill>
              <a:latin typeface="Calibri" panose="020F0502020204030204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kern="1200">
              <a:solidFill>
                <a:schemeClr val="tx1"/>
              </a:solidFill>
              <a:latin typeface="Calibri" panose="020F0502020204030204" pitchFamily="34" charset="0"/>
              <a:ea typeface="+mn-ea"/>
              <a:cs typeface="+mn-cs"/>
            </a:defRPr>
          </a:lvl9pPr>
        </a:lstStyle>
        <a:p>
          <a:pPr>
            <a:spcAft>
              <a:spcPts val="0"/>
            </a:spcAft>
            <a:tabLst>
              <a:tab pos="3825240" algn="l"/>
            </a:tabLst>
            <a:defRPr/>
          </a:pPr>
          <a:r>
            <a:rPr lang="pt-BR" sz="2800" b="1" i="1">
              <a:solidFill>
                <a:srgbClr val="FFFFFF"/>
              </a:solidFill>
              <a:ea typeface="Times New Roman" panose="02020603050405020304" pitchFamily="18" charset="0"/>
              <a:cs typeface="Times New Roman" panose="02020603050405020304" pitchFamily="18" charset="0"/>
            </a:rPr>
            <a:t>FIEMG INDEX</a:t>
          </a:r>
          <a:endParaRPr lang="pt-BR" sz="2800">
            <a:ea typeface="Times New Roman" panose="02020603050405020304" pitchFamily="18" charset="0"/>
            <a:cs typeface="Times New Roman" panose="02020603050405020304" pitchFamily="18" charset="0"/>
          </a:endParaRPr>
        </a:p>
        <a:p>
          <a:pPr>
            <a:defRPr/>
          </a:pPr>
          <a:r>
            <a:rPr lang="pt-BR" sz="1400" i="1">
              <a:solidFill>
                <a:srgbClr val="FFFFFF"/>
              </a:solidFill>
              <a:ea typeface="Times New Roman" panose="02020603050405020304" pitchFamily="18" charset="0"/>
              <a:cs typeface="Times New Roman" panose="02020603050405020304" pitchFamily="18" charset="0"/>
            </a:rPr>
            <a:t>Pesquisa Indicadores Industriais de Minas Gerais</a:t>
          </a:r>
          <a:endParaRPr lang="pt-BR" sz="1100" i="1">
            <a:solidFill>
              <a:srgbClr val="FFFFFF"/>
            </a:solidFill>
            <a:ea typeface="Times New Roman" panose="02020603050405020304" pitchFamily="18" charset="0"/>
            <a:cs typeface="Times New Roman" panose="02020603050405020304" pitchFamily="18" charset="0"/>
          </a:endParaRPr>
        </a:p>
        <a:p>
          <a:pPr>
            <a:defRPr/>
          </a:pPr>
          <a:endParaRPr lang="pt-BR" sz="1000" i="1">
            <a:solidFill>
              <a:srgbClr val="FFFFFF"/>
            </a:solidFill>
            <a:ea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11</xdr:col>
      <xdr:colOff>133970</xdr:colOff>
      <xdr:row>6</xdr:row>
      <xdr:rowOff>158864</xdr:rowOff>
    </xdr:to>
    <xdr:grpSp>
      <xdr:nvGrpSpPr>
        <xdr:cNvPr id="4" name="Agrupar 3">
          <a:extLst>
            <a:ext uri="{FF2B5EF4-FFF2-40B4-BE49-F238E27FC236}">
              <a16:creationId xmlns:a16="http://schemas.microsoft.com/office/drawing/2014/main" id="{6FEFF887-3292-52B3-D8D4-16FA27130295}"/>
            </a:ext>
          </a:extLst>
        </xdr:cNvPr>
        <xdr:cNvGrpSpPr/>
      </xdr:nvGrpSpPr>
      <xdr:grpSpPr>
        <a:xfrm>
          <a:off x="0" y="0"/>
          <a:ext cx="7735385" cy="1273986"/>
          <a:chOff x="0" y="-41953"/>
          <a:chExt cx="7556500" cy="1273986"/>
        </a:xfrm>
      </xdr:grpSpPr>
      <xdr:grpSp>
        <xdr:nvGrpSpPr>
          <xdr:cNvPr id="5" name="Agrupar 4">
            <a:extLst>
              <a:ext uri="{FF2B5EF4-FFF2-40B4-BE49-F238E27FC236}">
                <a16:creationId xmlns:a16="http://schemas.microsoft.com/office/drawing/2014/main" id="{B53C4E00-F9EF-5BD3-486A-27BD976693F5}"/>
              </a:ext>
            </a:extLst>
          </xdr:cNvPr>
          <xdr:cNvGrpSpPr/>
        </xdr:nvGrpSpPr>
        <xdr:grpSpPr>
          <a:xfrm>
            <a:off x="0" y="-41953"/>
            <a:ext cx="7453977" cy="1273986"/>
            <a:chOff x="0" y="-41953"/>
            <a:chExt cx="7453977" cy="1273986"/>
          </a:xfrm>
        </xdr:grpSpPr>
        <xdr:sp macro="" textlink="">
          <xdr:nvSpPr>
            <xdr:cNvPr id="9" name="Retângulo 8">
              <a:extLst>
                <a:ext uri="{FF2B5EF4-FFF2-40B4-BE49-F238E27FC236}">
                  <a16:creationId xmlns:a16="http://schemas.microsoft.com/office/drawing/2014/main" id="{DD42D49A-04F8-D365-71AD-D779C769F2B3}"/>
                </a:ext>
              </a:extLst>
            </xdr:cNvPr>
            <xdr:cNvSpPr/>
          </xdr:nvSpPr>
          <xdr:spPr>
            <a:xfrm>
              <a:off x="0" y="-18720"/>
              <a:ext cx="838811" cy="1242895"/>
            </a:xfrm>
            <a:prstGeom prst="rect">
              <a:avLst/>
            </a:prstGeom>
            <a:solidFill>
              <a:srgbClr val="164194"/>
            </a:solidFill>
            <a:ln>
              <a:solidFill>
                <a:srgbClr val="164194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wrap="square" rtlCol="0" anchor="ctr"/>
            <a:lstStyle>
              <a:defPPr>
                <a:defRPr lang="en-US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endParaRPr lang="pt-BR"/>
            </a:p>
          </xdr:txBody>
        </xdr:sp>
        <xdr:pic>
          <xdr:nvPicPr>
            <xdr:cNvPr id="17" name="Imagem 16" descr="Ícone&#10;&#10;O conteúdo gerado por IA pode estar incorreto.">
              <a:extLst>
                <a:ext uri="{FF2B5EF4-FFF2-40B4-BE49-F238E27FC236}">
                  <a16:creationId xmlns:a16="http://schemas.microsoft.com/office/drawing/2014/main" id="{30CA3B06-8311-2942-20D7-EBF4A3D1E0EA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9" cstate="print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 l="2187" t="-1932" r="259" b="1932"/>
            <a:stretch>
              <a:fillRect/>
            </a:stretch>
          </xdr:blipFill>
          <xdr:spPr>
            <a:xfrm>
              <a:off x="740414" y="-41953"/>
              <a:ext cx="6713563" cy="1273986"/>
            </a:xfrm>
            <a:prstGeom prst="rect">
              <a:avLst/>
            </a:prstGeom>
          </xdr:spPr>
        </xdr:pic>
      </xdr:grpSp>
      <xdr:sp macro="" textlink="">
        <xdr:nvSpPr>
          <xdr:cNvPr id="6" name="Retângulo 5">
            <a:extLst>
              <a:ext uri="{FF2B5EF4-FFF2-40B4-BE49-F238E27FC236}">
                <a16:creationId xmlns:a16="http://schemas.microsoft.com/office/drawing/2014/main" id="{007B923A-DA21-0205-5F93-823C674E631B}"/>
              </a:ext>
            </a:extLst>
          </xdr:cNvPr>
          <xdr:cNvSpPr/>
        </xdr:nvSpPr>
        <xdr:spPr>
          <a:xfrm>
            <a:off x="45438" y="111958"/>
            <a:ext cx="4022969" cy="749821"/>
          </a:xfrm>
          <a:prstGeom prst="rect">
            <a:avLst/>
          </a:prstGeom>
        </xdr:spPr>
        <xdr:txBody>
          <a:bodyPr wrap="square">
            <a:spAutoFit/>
          </a:bodyPr>
          <a:lstStyle>
            <a:defPPr>
              <a:defRPr lang="en-US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kern="1200">
                <a:solidFill>
                  <a:schemeClr val="tx1"/>
                </a:solidFill>
                <a:latin typeface="Calibri" panose="020F0502020204030204" pitchFamily="34" charset="0"/>
                <a:ea typeface="+mn-ea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kern="1200">
                <a:solidFill>
                  <a:schemeClr val="tx1"/>
                </a:solidFill>
                <a:latin typeface="Calibri" panose="020F0502020204030204" pitchFamily="34" charset="0"/>
                <a:ea typeface="+mn-ea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kern="1200">
                <a:solidFill>
                  <a:schemeClr val="tx1"/>
                </a:solidFill>
                <a:latin typeface="Calibri" panose="020F0502020204030204" pitchFamily="34" charset="0"/>
                <a:ea typeface="+mn-ea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kern="1200">
                <a:solidFill>
                  <a:schemeClr val="tx1"/>
                </a:solidFill>
                <a:latin typeface="Calibri" panose="020F0502020204030204" pitchFamily="34" charset="0"/>
                <a:ea typeface="+mn-ea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kern="1200">
                <a:solidFill>
                  <a:schemeClr val="tx1"/>
                </a:solidFill>
                <a:latin typeface="Calibri" panose="020F0502020204030204" pitchFamily="34" charset="0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kern="1200">
                <a:solidFill>
                  <a:schemeClr val="tx1"/>
                </a:solidFill>
                <a:latin typeface="Calibri" panose="020F0502020204030204" pitchFamily="34" charset="0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kern="1200">
                <a:solidFill>
                  <a:schemeClr val="tx1"/>
                </a:solidFill>
                <a:latin typeface="Calibri" panose="020F0502020204030204" pitchFamily="34" charset="0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kern="1200">
                <a:solidFill>
                  <a:schemeClr val="tx1"/>
                </a:solidFill>
                <a:latin typeface="Calibri" panose="020F0502020204030204" pitchFamily="34" charset="0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kern="1200">
                <a:solidFill>
                  <a:schemeClr val="tx1"/>
                </a:solidFill>
                <a:latin typeface="Calibri" panose="020F0502020204030204" pitchFamily="34" charset="0"/>
                <a:ea typeface="+mn-ea"/>
                <a:cs typeface="+mn-cs"/>
              </a:defRPr>
            </a:lvl9pPr>
          </a:lstStyle>
          <a:p>
            <a:pPr lvl="0">
              <a:tabLst>
                <a:tab pos="2971800" algn="ctr"/>
                <a:tab pos="5943600" algn="r"/>
              </a:tabLst>
            </a:pPr>
            <a:r>
              <a:rPr lang="pt-BR" altLang="pt-BR" sz="2800" b="1" i="1">
                <a:solidFill>
                  <a:srgbClr val="FFFFFF"/>
                </a:solidFill>
                <a:ea typeface="Times New Roman" panose="02020603050405020304" pitchFamily="18" charset="0"/>
                <a:cs typeface="Times New Roman" panose="02020603050405020304" pitchFamily="18" charset="0"/>
              </a:rPr>
              <a:t>FIEMG INDEX</a:t>
            </a:r>
          </a:p>
          <a:p>
            <a:pPr>
              <a:tabLst>
                <a:tab pos="2971800" algn="ctr"/>
                <a:tab pos="5943600" algn="r"/>
              </a:tabLst>
            </a:pPr>
            <a:r>
              <a:rPr lang="pt-BR" sz="1400" i="1">
                <a:solidFill>
                  <a:srgbClr val="FFFFFF"/>
                </a:solidFill>
                <a:ea typeface="Times New Roman" panose="02020603050405020304" pitchFamily="18" charset="0"/>
                <a:cs typeface="Times New Roman" panose="02020603050405020304" pitchFamily="18" charset="0"/>
              </a:rPr>
              <a:t>Pesquisa Indicadores Industriais de Minas Gerais</a:t>
            </a:r>
          </a:p>
        </xdr:txBody>
      </xdr:sp>
      <xdr:sp macro="" textlink="">
        <xdr:nvSpPr>
          <xdr:cNvPr id="7" name="CaixaDeTexto 27">
            <a:extLst>
              <a:ext uri="{FF2B5EF4-FFF2-40B4-BE49-F238E27FC236}">
                <a16:creationId xmlns:a16="http://schemas.microsoft.com/office/drawing/2014/main" id="{25FDA959-BB11-4086-30B3-3A896D6ADFFE}"/>
              </a:ext>
            </a:extLst>
          </xdr:cNvPr>
          <xdr:cNvSpPr txBox="1"/>
        </xdr:nvSpPr>
        <xdr:spPr>
          <a:xfrm>
            <a:off x="45438" y="832827"/>
            <a:ext cx="2252546" cy="280205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kern="1200">
                <a:solidFill>
                  <a:schemeClr val="tx1"/>
                </a:solidFill>
                <a:latin typeface="Calibri" panose="020F0502020204030204" pitchFamily="34" charset="0"/>
                <a:ea typeface="+mn-ea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kern="1200">
                <a:solidFill>
                  <a:schemeClr val="tx1"/>
                </a:solidFill>
                <a:latin typeface="Calibri" panose="020F0502020204030204" pitchFamily="34" charset="0"/>
                <a:ea typeface="+mn-ea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kern="1200">
                <a:solidFill>
                  <a:schemeClr val="tx1"/>
                </a:solidFill>
                <a:latin typeface="Calibri" panose="020F0502020204030204" pitchFamily="34" charset="0"/>
                <a:ea typeface="+mn-ea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kern="1200">
                <a:solidFill>
                  <a:schemeClr val="tx1"/>
                </a:solidFill>
                <a:latin typeface="Calibri" panose="020F0502020204030204" pitchFamily="34" charset="0"/>
                <a:ea typeface="+mn-ea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kern="1200">
                <a:solidFill>
                  <a:schemeClr val="tx1"/>
                </a:solidFill>
                <a:latin typeface="Calibri" panose="020F0502020204030204" pitchFamily="34" charset="0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kern="1200">
                <a:solidFill>
                  <a:schemeClr val="tx1"/>
                </a:solidFill>
                <a:latin typeface="Calibri" panose="020F0502020204030204" pitchFamily="34" charset="0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kern="1200">
                <a:solidFill>
                  <a:schemeClr val="tx1"/>
                </a:solidFill>
                <a:latin typeface="Calibri" panose="020F0502020204030204" pitchFamily="34" charset="0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kern="1200">
                <a:solidFill>
                  <a:schemeClr val="tx1"/>
                </a:solidFill>
                <a:latin typeface="Calibri" panose="020F0502020204030204" pitchFamily="34" charset="0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kern="1200">
                <a:solidFill>
                  <a:schemeClr val="tx1"/>
                </a:solidFill>
                <a:latin typeface="Calibri" panose="020F0502020204030204" pitchFamily="34" charset="0"/>
                <a:ea typeface="+mn-ea"/>
                <a:cs typeface="+mn-cs"/>
              </a:defRPr>
            </a:lvl9pPr>
          </a:lstStyle>
          <a:p>
            <a:r>
              <a:rPr lang="pt-BR" sz="1200" i="1">
                <a:solidFill>
                  <a:srgbClr val="42AFD3"/>
                </a:solidFill>
                <a:cs typeface="Times New Roman" panose="02020603050405020304" pitchFamily="18" charset="0"/>
              </a:rPr>
              <a:t>Por Gerência de Economia</a:t>
            </a:r>
          </a:p>
        </xdr:txBody>
      </xdr:sp>
      <xdr:pic>
        <xdr:nvPicPr>
          <xdr:cNvPr id="8" name="Imagem 7" descr="Texto&#10;&#10;O conteúdo gerado por IA pode estar incorreto.">
            <a:extLst>
              <a:ext uri="{FF2B5EF4-FFF2-40B4-BE49-F238E27FC236}">
                <a16:creationId xmlns:a16="http://schemas.microsoft.com/office/drawing/2014/main" id="{5A7B7463-7521-0C71-8ADB-5A94EBA5B45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0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5170306" y="186082"/>
            <a:ext cx="2386194" cy="694701"/>
          </a:xfrm>
          <a:prstGeom prst="rect">
            <a:avLst/>
          </a:prstGeom>
        </xdr:spPr>
      </xdr:pic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19050</xdr:colOff>
      <xdr:row>0</xdr:row>
      <xdr:rowOff>0</xdr:rowOff>
    </xdr:from>
    <xdr:to>
      <xdr:col>8</xdr:col>
      <xdr:colOff>0</xdr:colOff>
      <xdr:row>0</xdr:row>
      <xdr:rowOff>180975</xdr:rowOff>
    </xdr:to>
    <xdr:sp macro="" textlink="">
      <xdr:nvSpPr>
        <xdr:cNvPr id="2" name="Retângulo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/>
      </xdr:nvSpPr>
      <xdr:spPr>
        <a:xfrm>
          <a:off x="3676650" y="0"/>
          <a:ext cx="590550" cy="180975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000" b="1">
              <a:solidFill>
                <a:srgbClr val="164194"/>
              </a:solidFill>
            </a:rPr>
            <a:t>Voltar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133350</xdr:colOff>
      <xdr:row>0</xdr:row>
      <xdr:rowOff>0</xdr:rowOff>
    </xdr:from>
    <xdr:to>
      <xdr:col>8</xdr:col>
      <xdr:colOff>9525</xdr:colOff>
      <xdr:row>1</xdr:row>
      <xdr:rowOff>0</xdr:rowOff>
    </xdr:to>
    <xdr:sp macro="" textlink="">
      <xdr:nvSpPr>
        <xdr:cNvPr id="3" name="Retângulo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/>
      </xdr:nvSpPr>
      <xdr:spPr>
        <a:xfrm>
          <a:off x="4448175" y="0"/>
          <a:ext cx="590550" cy="20955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000" b="1">
              <a:solidFill>
                <a:srgbClr val="A10D59"/>
              </a:solidFill>
            </a:rPr>
            <a:t>Voltar</a:t>
          </a:r>
        </a:p>
      </xdr:txBody>
    </xdr:sp>
    <xdr:clientData/>
  </xdr:twoCellAnchor>
  <xdr:twoCellAnchor>
    <xdr:from>
      <xdr:col>7</xdr:col>
      <xdr:colOff>133350</xdr:colOff>
      <xdr:row>0</xdr:row>
      <xdr:rowOff>0</xdr:rowOff>
    </xdr:from>
    <xdr:to>
      <xdr:col>8</xdr:col>
      <xdr:colOff>9525</xdr:colOff>
      <xdr:row>1</xdr:row>
      <xdr:rowOff>0</xdr:rowOff>
    </xdr:to>
    <xdr:sp macro="" textlink="">
      <xdr:nvSpPr>
        <xdr:cNvPr id="4" name="Retângulo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SpPr/>
      </xdr:nvSpPr>
      <xdr:spPr>
        <a:xfrm>
          <a:off x="5019675" y="0"/>
          <a:ext cx="590550" cy="20955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000" b="1">
              <a:solidFill>
                <a:srgbClr val="164194"/>
              </a:solidFill>
            </a:rPr>
            <a:t>Voltar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0</xdr:row>
      <xdr:rowOff>47625</xdr:rowOff>
    </xdr:from>
    <xdr:to>
      <xdr:col>0</xdr:col>
      <xdr:colOff>638175</xdr:colOff>
      <xdr:row>1</xdr:row>
      <xdr:rowOff>19050</xdr:rowOff>
    </xdr:to>
    <xdr:sp macro="" textlink="">
      <xdr:nvSpPr>
        <xdr:cNvPr id="2" name="Retângulo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/>
      </xdr:nvSpPr>
      <xdr:spPr>
        <a:xfrm>
          <a:off x="47625" y="47625"/>
          <a:ext cx="590550" cy="180975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000" b="1">
              <a:solidFill>
                <a:srgbClr val="A10D59"/>
              </a:solidFill>
            </a:rPr>
            <a:t>Voltar</a:t>
          </a:r>
        </a:p>
      </xdr:txBody>
    </xdr:sp>
    <xdr:clientData/>
  </xdr:twoCellAnchor>
  <xdr:twoCellAnchor>
    <xdr:from>
      <xdr:col>0</xdr:col>
      <xdr:colOff>47625</xdr:colOff>
      <xdr:row>0</xdr:row>
      <xdr:rowOff>47625</xdr:rowOff>
    </xdr:from>
    <xdr:to>
      <xdr:col>0</xdr:col>
      <xdr:colOff>638175</xdr:colOff>
      <xdr:row>1</xdr:row>
      <xdr:rowOff>19050</xdr:rowOff>
    </xdr:to>
    <xdr:sp macro="" textlink="">
      <xdr:nvSpPr>
        <xdr:cNvPr id="3" name="Retângulo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SpPr/>
      </xdr:nvSpPr>
      <xdr:spPr>
        <a:xfrm>
          <a:off x="47625" y="47625"/>
          <a:ext cx="590550" cy="180975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000" b="1">
              <a:solidFill>
                <a:srgbClr val="A10D59"/>
              </a:solidFill>
            </a:rPr>
            <a:t>Voltar</a:t>
          </a:r>
        </a:p>
      </xdr:txBody>
    </xdr:sp>
    <xdr:clientData/>
  </xdr:twoCellAnchor>
  <xdr:twoCellAnchor>
    <xdr:from>
      <xdr:col>0</xdr:col>
      <xdr:colOff>47625</xdr:colOff>
      <xdr:row>0</xdr:row>
      <xdr:rowOff>47625</xdr:rowOff>
    </xdr:from>
    <xdr:to>
      <xdr:col>0</xdr:col>
      <xdr:colOff>638175</xdr:colOff>
      <xdr:row>1</xdr:row>
      <xdr:rowOff>19050</xdr:rowOff>
    </xdr:to>
    <xdr:sp macro="" textlink="">
      <xdr:nvSpPr>
        <xdr:cNvPr id="4" name="Retângulo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SpPr/>
      </xdr:nvSpPr>
      <xdr:spPr>
        <a:xfrm>
          <a:off x="47625" y="47625"/>
          <a:ext cx="590550" cy="180975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000" b="1">
              <a:solidFill>
                <a:srgbClr val="164194"/>
              </a:solidFill>
            </a:rPr>
            <a:t>Voltar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104775</xdr:colOff>
      <xdr:row>0</xdr:row>
      <xdr:rowOff>38100</xdr:rowOff>
    </xdr:from>
    <xdr:to>
      <xdr:col>0</xdr:col>
      <xdr:colOff>695325</xdr:colOff>
      <xdr:row>1</xdr:row>
      <xdr:rowOff>9525</xdr:rowOff>
    </xdr:to>
    <xdr:sp macro="" textlink="">
      <xdr:nvSpPr>
        <xdr:cNvPr id="2" name="Retângulo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SpPr/>
      </xdr:nvSpPr>
      <xdr:spPr>
        <a:xfrm>
          <a:off x="104775" y="38100"/>
          <a:ext cx="590550" cy="180975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000" b="1">
              <a:solidFill>
                <a:srgbClr val="A10D59"/>
              </a:solidFill>
            </a:rPr>
            <a:t>Voltar</a:t>
          </a:r>
        </a:p>
      </xdr:txBody>
    </xdr:sp>
    <xdr:clientData/>
  </xdr:twoCellAnchor>
  <xdr:twoCellAnchor>
    <xdr:from>
      <xdr:col>0</xdr:col>
      <xdr:colOff>104775</xdr:colOff>
      <xdr:row>0</xdr:row>
      <xdr:rowOff>38100</xdr:rowOff>
    </xdr:from>
    <xdr:to>
      <xdr:col>0</xdr:col>
      <xdr:colOff>695325</xdr:colOff>
      <xdr:row>1</xdr:row>
      <xdr:rowOff>9525</xdr:rowOff>
    </xdr:to>
    <xdr:sp macro="" textlink="">
      <xdr:nvSpPr>
        <xdr:cNvPr id="3" name="Retângulo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SpPr/>
      </xdr:nvSpPr>
      <xdr:spPr>
        <a:xfrm>
          <a:off x="104775" y="38100"/>
          <a:ext cx="590550" cy="180975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000" b="1">
              <a:solidFill>
                <a:srgbClr val="164194"/>
              </a:solidFill>
            </a:rPr>
            <a:t>Voltar</a:t>
          </a: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0</xdr:row>
      <xdr:rowOff>28575</xdr:rowOff>
    </xdr:from>
    <xdr:to>
      <xdr:col>0</xdr:col>
      <xdr:colOff>628650</xdr:colOff>
      <xdr:row>1</xdr:row>
      <xdr:rowOff>0</xdr:rowOff>
    </xdr:to>
    <xdr:sp macro="" textlink="">
      <xdr:nvSpPr>
        <xdr:cNvPr id="2" name="Retângulo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SpPr/>
      </xdr:nvSpPr>
      <xdr:spPr>
        <a:xfrm>
          <a:off x="38100" y="28575"/>
          <a:ext cx="590550" cy="180975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000" b="1">
              <a:solidFill>
                <a:srgbClr val="A10D59"/>
              </a:solidFill>
            </a:rPr>
            <a:t>Voltar</a:t>
          </a:r>
        </a:p>
      </xdr:txBody>
    </xdr:sp>
    <xdr:clientData/>
  </xdr:twoCellAnchor>
  <xdr:twoCellAnchor>
    <xdr:from>
      <xdr:col>0</xdr:col>
      <xdr:colOff>38100</xdr:colOff>
      <xdr:row>0</xdr:row>
      <xdr:rowOff>28575</xdr:rowOff>
    </xdr:from>
    <xdr:to>
      <xdr:col>0</xdr:col>
      <xdr:colOff>628650</xdr:colOff>
      <xdr:row>1</xdr:row>
      <xdr:rowOff>0</xdr:rowOff>
    </xdr:to>
    <xdr:sp macro="" textlink="">
      <xdr:nvSpPr>
        <xdr:cNvPr id="3" name="Retângulo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SpPr/>
      </xdr:nvSpPr>
      <xdr:spPr>
        <a:xfrm>
          <a:off x="38100" y="28575"/>
          <a:ext cx="590550" cy="180975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000" b="1">
              <a:solidFill>
                <a:srgbClr val="164194"/>
              </a:solidFill>
            </a:rPr>
            <a:t>Voltar</a:t>
          </a: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152400</xdr:colOff>
      <xdr:row>0</xdr:row>
      <xdr:rowOff>28575</xdr:rowOff>
    </xdr:from>
    <xdr:to>
      <xdr:col>0</xdr:col>
      <xdr:colOff>742950</xdr:colOff>
      <xdr:row>1</xdr:row>
      <xdr:rowOff>0</xdr:rowOff>
    </xdr:to>
    <xdr:sp macro="" textlink="">
      <xdr:nvSpPr>
        <xdr:cNvPr id="2" name="Retângulo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SpPr/>
      </xdr:nvSpPr>
      <xdr:spPr>
        <a:xfrm>
          <a:off x="152400" y="28575"/>
          <a:ext cx="590550" cy="180975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000" b="1">
              <a:solidFill>
                <a:srgbClr val="A10D59"/>
              </a:solidFill>
            </a:rPr>
            <a:t>Voltar</a:t>
          </a:r>
        </a:p>
      </xdr:txBody>
    </xdr:sp>
    <xdr:clientData/>
  </xdr:twoCellAnchor>
  <xdr:twoCellAnchor>
    <xdr:from>
      <xdr:col>0</xdr:col>
      <xdr:colOff>152400</xdr:colOff>
      <xdr:row>0</xdr:row>
      <xdr:rowOff>28575</xdr:rowOff>
    </xdr:from>
    <xdr:to>
      <xdr:col>0</xdr:col>
      <xdr:colOff>742950</xdr:colOff>
      <xdr:row>1</xdr:row>
      <xdr:rowOff>0</xdr:rowOff>
    </xdr:to>
    <xdr:sp macro="" textlink="">
      <xdr:nvSpPr>
        <xdr:cNvPr id="3" name="Retângulo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SpPr/>
      </xdr:nvSpPr>
      <xdr:spPr>
        <a:xfrm>
          <a:off x="152400" y="28575"/>
          <a:ext cx="590550" cy="180975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000" b="1">
              <a:solidFill>
                <a:srgbClr val="164194"/>
              </a:solidFill>
            </a:rPr>
            <a:t>Voltar</a:t>
          </a: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133350</xdr:colOff>
      <xdr:row>0</xdr:row>
      <xdr:rowOff>38100</xdr:rowOff>
    </xdr:from>
    <xdr:to>
      <xdr:col>0</xdr:col>
      <xdr:colOff>723900</xdr:colOff>
      <xdr:row>1</xdr:row>
      <xdr:rowOff>9525</xdr:rowOff>
    </xdr:to>
    <xdr:sp macro="" textlink="">
      <xdr:nvSpPr>
        <xdr:cNvPr id="2" name="Retângulo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/>
      </xdr:nvSpPr>
      <xdr:spPr>
        <a:xfrm>
          <a:off x="133350" y="38100"/>
          <a:ext cx="590550" cy="180975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000" b="1">
              <a:solidFill>
                <a:srgbClr val="A10D59"/>
              </a:solidFill>
            </a:rPr>
            <a:t>Voltar</a:t>
          </a:r>
        </a:p>
      </xdr:txBody>
    </xdr:sp>
    <xdr:clientData/>
  </xdr:twoCellAnchor>
  <xdr:twoCellAnchor>
    <xdr:from>
      <xdr:col>0</xdr:col>
      <xdr:colOff>133350</xdr:colOff>
      <xdr:row>0</xdr:row>
      <xdr:rowOff>38100</xdr:rowOff>
    </xdr:from>
    <xdr:to>
      <xdr:col>0</xdr:col>
      <xdr:colOff>723900</xdr:colOff>
      <xdr:row>1</xdr:row>
      <xdr:rowOff>9525</xdr:rowOff>
    </xdr:to>
    <xdr:sp macro="" textlink="">
      <xdr:nvSpPr>
        <xdr:cNvPr id="3" name="Retângulo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/>
      </xdr:nvSpPr>
      <xdr:spPr>
        <a:xfrm>
          <a:off x="133350" y="38100"/>
          <a:ext cx="590550" cy="180975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000" b="1">
              <a:solidFill>
                <a:srgbClr val="A10D59"/>
              </a:solidFill>
            </a:rPr>
            <a:t>Voltar</a:t>
          </a:r>
        </a:p>
      </xdr:txBody>
    </xdr:sp>
    <xdr:clientData/>
  </xdr:twoCellAnchor>
  <xdr:twoCellAnchor>
    <xdr:from>
      <xdr:col>0</xdr:col>
      <xdr:colOff>133350</xdr:colOff>
      <xdr:row>0</xdr:row>
      <xdr:rowOff>38100</xdr:rowOff>
    </xdr:from>
    <xdr:to>
      <xdr:col>0</xdr:col>
      <xdr:colOff>723900</xdr:colOff>
      <xdr:row>1</xdr:row>
      <xdr:rowOff>9525</xdr:rowOff>
    </xdr:to>
    <xdr:sp macro="" textlink="">
      <xdr:nvSpPr>
        <xdr:cNvPr id="4" name="Retângulo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800-000004000000}"/>
            </a:ext>
          </a:extLst>
        </xdr:cNvPr>
        <xdr:cNvSpPr/>
      </xdr:nvSpPr>
      <xdr:spPr>
        <a:xfrm>
          <a:off x="133350" y="38100"/>
          <a:ext cx="590550" cy="180975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r"/>
          <a:r>
            <a:rPr lang="pt-BR" sz="1000" b="1">
              <a:solidFill>
                <a:srgbClr val="164194"/>
              </a:solidFill>
            </a:rPr>
            <a:t>Voltar</a:t>
          </a:r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123825</xdr:colOff>
      <xdr:row>0</xdr:row>
      <xdr:rowOff>28575</xdr:rowOff>
    </xdr:from>
    <xdr:to>
      <xdr:col>0</xdr:col>
      <xdr:colOff>714375</xdr:colOff>
      <xdr:row>1</xdr:row>
      <xdr:rowOff>0</xdr:rowOff>
    </xdr:to>
    <xdr:sp macro="" textlink="">
      <xdr:nvSpPr>
        <xdr:cNvPr id="2" name="Retângulo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SpPr/>
      </xdr:nvSpPr>
      <xdr:spPr>
        <a:xfrm>
          <a:off x="123825" y="28575"/>
          <a:ext cx="590550" cy="180975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000" b="1">
              <a:solidFill>
                <a:srgbClr val="A10D59"/>
              </a:solidFill>
            </a:rPr>
            <a:t>Voltar</a:t>
          </a:r>
        </a:p>
      </xdr:txBody>
    </xdr:sp>
    <xdr:clientData/>
  </xdr:twoCellAnchor>
  <xdr:twoCellAnchor>
    <xdr:from>
      <xdr:col>0</xdr:col>
      <xdr:colOff>123825</xdr:colOff>
      <xdr:row>0</xdr:row>
      <xdr:rowOff>28575</xdr:rowOff>
    </xdr:from>
    <xdr:to>
      <xdr:col>0</xdr:col>
      <xdr:colOff>714375</xdr:colOff>
      <xdr:row>1</xdr:row>
      <xdr:rowOff>0</xdr:rowOff>
    </xdr:to>
    <xdr:sp macro="" textlink="">
      <xdr:nvSpPr>
        <xdr:cNvPr id="3" name="Retângulo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SpPr/>
      </xdr:nvSpPr>
      <xdr:spPr>
        <a:xfrm>
          <a:off x="123825" y="28575"/>
          <a:ext cx="590550" cy="180975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000" b="1">
              <a:solidFill>
                <a:srgbClr val="0B72B5"/>
              </a:solidFill>
            </a:rPr>
            <a:t>Voltar</a:t>
          </a:r>
        </a:p>
      </xdr:txBody>
    </xdr:sp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Serie_dessazonalizada" displayName="Serie_dessazonalizada" ref="A3:H285" totalsRowShown="0" headerRowDxfId="80" dataDxfId="78" headerRowBorderDxfId="79" tableBorderDxfId="77" totalsRowBorderDxfId="76" dataCellStyle="Normal 12">
  <tableColumns count="8">
    <tableColumn id="1" xr3:uid="{00000000-0010-0000-0000-000001000000}" name="Período" dataDxfId="75" totalsRowDxfId="74"/>
    <tableColumn id="9" xr3:uid="{00000000-0010-0000-0000-000009000000}" name="Mês" dataDxfId="73" totalsRowDxfId="72">
      <calculatedColumnFormula>MONTH(Serie_dessazonalizada[[#This Row],[Período]])&amp;YEAR(Serie_dessazonalizada[[#This Row],[Período]])</calculatedColumnFormula>
    </tableColumn>
    <tableColumn id="2" xr3:uid="{00000000-0010-0000-0000-000002000000}" name="Fat.real" totalsRowDxfId="71" dataCellStyle="Normal 12" totalsRowCellStyle="Porcentagem"/>
    <tableColumn id="3" xr3:uid="{00000000-0010-0000-0000-000003000000}" name="Emprego" dataDxfId="70" totalsRowDxfId="69" dataCellStyle="Normal 12" totalsRowCellStyle="Normal 12"/>
    <tableColumn id="4" xr3:uid="{00000000-0010-0000-0000-000004000000}" name="Horas" dataDxfId="68" totalsRowDxfId="67" dataCellStyle="Normal 12" totalsRowCellStyle="Normal 12"/>
    <tableColumn id="5" xr3:uid="{00000000-0010-0000-0000-000005000000}" name="Massa Real" dataDxfId="66" totalsRowDxfId="65" dataCellStyle="Normal 12" totalsRowCellStyle="Normal 12"/>
    <tableColumn id="6" xr3:uid="{00000000-0010-0000-0000-000006000000}" name="RMR Real" dataDxfId="64" totalsRowDxfId="63" dataCellStyle="Normal 12" totalsRowCellStyle="Normal 12"/>
    <tableColumn id="7" xr3:uid="{00000000-0010-0000-0000-000007000000}" name="UCI" dataDxfId="62" totalsRowDxfId="61" dataCellStyle="Normal 12" totalsRowCellStyle="Normal 12"/>
  </tableColumns>
  <tableStyleInfo name="TableStyleLight18"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1000000}" name="Serie_Encadeada" displayName="Serie_Encadeada" ref="A3:H285" totalsRowShown="0" headerRowDxfId="60" dataDxfId="58" headerRowBorderDxfId="59" tableBorderDxfId="57">
  <tableColumns count="8">
    <tableColumn id="1" xr3:uid="{00000000-0010-0000-0100-000001000000}" name="Período" dataDxfId="56"/>
    <tableColumn id="8" xr3:uid="{00000000-0010-0000-0100-000008000000}" name="Mês" dataDxfId="55">
      <calculatedColumnFormula>MONTH(Serie_Encadeada[[#This Row],[Período]])&amp;YEAR(Serie_Encadeada[[#This Row],[Período]])</calculatedColumnFormula>
    </tableColumn>
    <tableColumn id="2" xr3:uid="{00000000-0010-0000-0100-000002000000}" name="Fat.real" dataDxfId="54"/>
    <tableColumn id="3" xr3:uid="{00000000-0010-0000-0100-000003000000}" name="Emprego" dataDxfId="53"/>
    <tableColumn id="4" xr3:uid="{00000000-0010-0000-0100-000004000000}" name="Horas" dataDxfId="52"/>
    <tableColumn id="5" xr3:uid="{00000000-0010-0000-0100-000005000000}" name="Massa Real" dataDxfId="51"/>
    <tableColumn id="6" xr3:uid="{00000000-0010-0000-0100-000006000000}" name="RMR Real" dataDxfId="50"/>
    <tableColumn id="7" xr3:uid="{00000000-0010-0000-0100-000007000000}" name="UCI" dataDxfId="49"/>
  </tableColumns>
  <tableStyleInfo name="TableStyleLight15"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00000000-000C-0000-FFFF-FFFF02000000}" name="Indice_faturamento" displayName="Indice_faturamento" ref="A3:E285" totalsRowShown="0" headerRowDxfId="48" dataDxfId="47">
  <tableColumns count="5">
    <tableColumn id="1" xr3:uid="{00000000-0010-0000-0200-000001000000}" name="Período" dataDxfId="46"/>
    <tableColumn id="8" xr3:uid="{00000000-0010-0000-0200-000008000000}" name="Mês" dataDxfId="45">
      <calculatedColumnFormula>MONTH(Indice_faturamento[[#This Row],[Período]])&amp;YEAR(Indice_faturamento[[#This Row],[Período]])</calculatedColumnFormula>
    </tableColumn>
    <tableColumn id="2" xr3:uid="{00000000-0010-0000-0200-000002000000}" name="Indústria Geral" dataDxfId="44"/>
    <tableColumn id="3" xr3:uid="{00000000-0010-0000-0200-000003000000}" name="Indústria Extrativa" dataDxfId="43"/>
    <tableColumn id="4" xr3:uid="{00000000-0010-0000-0200-000004000000}" name="Indústria de Transformação" dataDxfId="42"/>
  </tableColumns>
  <tableStyleInfo name="TableStyleLight15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00000000-000C-0000-FFFF-FFFF03000000}" name="Indice_Emprego" displayName="Indice_Emprego" ref="A3:E285" totalsRowShown="0" headerRowDxfId="41" dataDxfId="40" tableBorderDxfId="39">
  <tableColumns count="5">
    <tableColumn id="1" xr3:uid="{00000000-0010-0000-0300-000001000000}" name="Período" dataDxfId="38"/>
    <tableColumn id="8" xr3:uid="{00000000-0010-0000-0300-000008000000}" name="Mês" dataDxfId="37">
      <calculatedColumnFormula>MONTH(Indice_Emprego[[#This Row],[Período]])&amp;YEAR(Indice_Emprego[[#This Row],[Período]])</calculatedColumnFormula>
    </tableColumn>
    <tableColumn id="2" xr3:uid="{00000000-0010-0000-0300-000002000000}" name="Indústria Geral" dataDxfId="36"/>
    <tableColumn id="3" xr3:uid="{00000000-0010-0000-0300-000003000000}" name="Indústria Extrativa" dataDxfId="35"/>
    <tableColumn id="4" xr3:uid="{00000000-0010-0000-0300-000004000000}" name="Indústria de Transformação" dataDxfId="34"/>
  </tableColumns>
  <tableStyleInfo name="TableStyleLight15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00000000-000C-0000-FFFF-FFFF04000000}" name="Indice_Horas" displayName="Indice_Horas" ref="A3:E285" totalsRowShown="0" headerRowDxfId="33" dataDxfId="32">
  <tableColumns count="5">
    <tableColumn id="1" xr3:uid="{00000000-0010-0000-0400-000001000000}" name="Período" dataDxfId="31"/>
    <tableColumn id="9" xr3:uid="{00000000-0010-0000-0400-000009000000}" name="Mês" dataDxfId="30">
      <calculatedColumnFormula>MONTH(Indice_Horas[[#This Row],[Período]])&amp;YEAR(Indice_Horas[[#This Row],[Período]])</calculatedColumnFormula>
    </tableColumn>
    <tableColumn id="2" xr3:uid="{00000000-0010-0000-0400-000002000000}" name="Indústria Geral" dataDxfId="29"/>
    <tableColumn id="3" xr3:uid="{00000000-0010-0000-0400-000003000000}" name="Indústria Extrativa" dataDxfId="28"/>
    <tableColumn id="4" xr3:uid="{00000000-0010-0000-0400-000004000000}" name="Indústria de Transformação" dataDxfId="27"/>
  </tableColumns>
  <tableStyleInfo name="TableStyleLight15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00000000-000C-0000-FFFF-FFFF05000000}" name="Indice_massa_salarial" displayName="Indice_massa_salarial" ref="A3:E249" totalsRowShown="0" headerRowDxfId="26" dataDxfId="25" tableBorderDxfId="24">
  <tableColumns count="5">
    <tableColumn id="1" xr3:uid="{00000000-0010-0000-0500-000001000000}" name="Período" dataDxfId="23"/>
    <tableColumn id="8" xr3:uid="{00000000-0010-0000-0500-000008000000}" name="Mês" dataDxfId="22">
      <calculatedColumnFormula>MONTH(Indice_massa_salarial[[#This Row],[Período]])&amp;YEAR(Indice_massa_salarial[[#This Row],[Período]])</calculatedColumnFormula>
    </tableColumn>
    <tableColumn id="2" xr3:uid="{00000000-0010-0000-0500-000002000000}" name="Indústria Geral" dataDxfId="21"/>
    <tableColumn id="3" xr3:uid="{00000000-0010-0000-0500-000003000000}" name="Indústria Extrativa" dataDxfId="20"/>
    <tableColumn id="4" xr3:uid="{00000000-0010-0000-0500-000004000000}" name="Indústria de Transformação" dataDxfId="19"/>
  </tableColumns>
  <tableStyleInfo name="TableStyleLight15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00000000-000C-0000-FFFF-FFFF06000000}" name="Indice_RMR" displayName="Indice_RMR" ref="A3:E249" totalsRowShown="0" headerRowDxfId="18" dataDxfId="17" tableBorderDxfId="16">
  <tableColumns count="5">
    <tableColumn id="1" xr3:uid="{00000000-0010-0000-0600-000001000000}" name="Período" dataDxfId="15"/>
    <tableColumn id="8" xr3:uid="{00000000-0010-0000-0600-000008000000}" name="Mês" dataDxfId="14">
      <calculatedColumnFormula>MONTH(Indice_RMR[[#This Row],[Período]])&amp;YEAR(Indice_RMR[[#This Row],[Período]])</calculatedColumnFormula>
    </tableColumn>
    <tableColumn id="2" xr3:uid="{00000000-0010-0000-0600-000002000000}" name="Indústria Geral" dataDxfId="13"/>
    <tableColumn id="3" xr3:uid="{00000000-0010-0000-0600-000003000000}" name="Indústria Extrativa" dataDxfId="12"/>
    <tableColumn id="4" xr3:uid="{00000000-0010-0000-0600-000004000000}" name="Indústria de Transformação" dataDxfId="11"/>
  </tableColumns>
  <tableStyleInfo name="TableStyleLight15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8" xr:uid="{00000000-000C-0000-FFFF-FFFF07000000}" name="Indice_UCI" displayName="Indice_UCI" ref="A3:E285" totalsRowShown="0" headerRowDxfId="10" dataDxfId="9">
  <tableColumns count="5">
    <tableColumn id="1" xr3:uid="{00000000-0010-0000-0700-000001000000}" name="Período" dataDxfId="8"/>
    <tableColumn id="8" xr3:uid="{00000000-0010-0000-0700-000008000000}" name="Mês" dataDxfId="7" totalsRowDxfId="6">
      <calculatedColumnFormula>MONTH(Indice_UCI[[#This Row],[Período]])&amp;YEAR(Indice_UCI[[#This Row],[Período]])</calculatedColumnFormula>
    </tableColumn>
    <tableColumn id="2" xr3:uid="{00000000-0010-0000-0700-000002000000}" name="Indústria Geral" dataDxfId="5" totalsRowDxfId="4"/>
    <tableColumn id="3" xr3:uid="{00000000-0010-0000-0700-000003000000}" name="Indústria Extrativa" dataDxfId="3" totalsRowDxfId="2"/>
    <tableColumn id="4" xr3:uid="{00000000-0010-0000-0700-000004000000}" name="Indústria de Transformação" dataDxfId="1" totalsRowDxfId="0"/>
  </tableColumns>
  <tableStyleInfo name="TableStyleLight15"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3.xml"/><Relationship Id="rId13" Type="http://schemas.openxmlformats.org/officeDocument/2006/relationships/ctrlProp" Target="../ctrlProps/ctrlProp8.xml"/><Relationship Id="rId18" Type="http://schemas.openxmlformats.org/officeDocument/2006/relationships/ctrlProp" Target="../ctrlProps/ctrlProp13.xml"/><Relationship Id="rId3" Type="http://schemas.openxmlformats.org/officeDocument/2006/relationships/vmlDrawing" Target="../drawings/vmlDrawing1.vml"/><Relationship Id="rId21" Type="http://schemas.openxmlformats.org/officeDocument/2006/relationships/ctrlProp" Target="../ctrlProps/ctrlProp16.xml"/><Relationship Id="rId7" Type="http://schemas.openxmlformats.org/officeDocument/2006/relationships/ctrlProp" Target="../ctrlProps/ctrlProp2.xml"/><Relationship Id="rId12" Type="http://schemas.openxmlformats.org/officeDocument/2006/relationships/ctrlProp" Target="../ctrlProps/ctrlProp7.xml"/><Relationship Id="rId17" Type="http://schemas.openxmlformats.org/officeDocument/2006/relationships/ctrlProp" Target="../ctrlProps/ctrlProp12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1.xml"/><Relationship Id="rId20" Type="http://schemas.openxmlformats.org/officeDocument/2006/relationships/ctrlProp" Target="../ctrlProps/ctrlProp15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1.xml"/><Relationship Id="rId11" Type="http://schemas.openxmlformats.org/officeDocument/2006/relationships/ctrlProp" Target="../ctrlProps/ctrlProp6.xml"/><Relationship Id="rId5" Type="http://schemas.openxmlformats.org/officeDocument/2006/relationships/image" Target="../media/image1.emf"/><Relationship Id="rId15" Type="http://schemas.openxmlformats.org/officeDocument/2006/relationships/ctrlProp" Target="../ctrlProps/ctrlProp10.xml"/><Relationship Id="rId23" Type="http://schemas.openxmlformats.org/officeDocument/2006/relationships/ctrlProp" Target="../ctrlProps/ctrlProp18.xml"/><Relationship Id="rId10" Type="http://schemas.openxmlformats.org/officeDocument/2006/relationships/ctrlProp" Target="../ctrlProps/ctrlProp5.xml"/><Relationship Id="rId19" Type="http://schemas.openxmlformats.org/officeDocument/2006/relationships/ctrlProp" Target="../ctrlProps/ctrlProp14.xml"/><Relationship Id="rId4" Type="http://schemas.openxmlformats.org/officeDocument/2006/relationships/control" Target="../activeX/activeX1.xml"/><Relationship Id="rId9" Type="http://schemas.openxmlformats.org/officeDocument/2006/relationships/ctrlProp" Target="../ctrlProps/ctrlProp4.xml"/><Relationship Id="rId14" Type="http://schemas.openxmlformats.org/officeDocument/2006/relationships/ctrlProp" Target="../ctrlProps/ctrlProp9.xml"/><Relationship Id="rId22" Type="http://schemas.openxmlformats.org/officeDocument/2006/relationships/ctrlProp" Target="../ctrlProps/ctrlProp17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.xml"/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Planilha2"/>
  <dimension ref="A1:BF95"/>
  <sheetViews>
    <sheetView showGridLines="0" tabSelected="1" zoomScale="82" zoomScaleNormal="82" workbookViewId="0">
      <selection activeCell="K24" sqref="K24"/>
    </sheetView>
  </sheetViews>
  <sheetFormatPr defaultRowHeight="14.4" x14ac:dyDescent="0.3"/>
  <cols>
    <col min="1" max="1" width="10.109375" bestFit="1" customWidth="1"/>
    <col min="3" max="3" width="8.44140625" customWidth="1"/>
    <col min="4" max="4" width="24.88671875" customWidth="1"/>
    <col min="5" max="5" width="0.6640625" customWidth="1"/>
    <col min="6" max="6" width="10.44140625" customWidth="1"/>
    <col min="7" max="9" width="12.109375" customWidth="1"/>
    <col min="10" max="10" width="0.6640625" customWidth="1"/>
    <col min="11" max="14" width="10.44140625" customWidth="1"/>
    <col min="15" max="15" width="0.5546875" customWidth="1"/>
    <col min="16" max="19" width="10.44140625" customWidth="1"/>
    <col min="20" max="20" width="7" customWidth="1"/>
    <col min="21" max="29" width="19.5546875" customWidth="1"/>
    <col min="30" max="30" width="9.109375" customWidth="1"/>
    <col min="31" max="31" width="4.6640625" hidden="1" customWidth="1"/>
    <col min="32" max="32" width="5.109375" hidden="1" customWidth="1"/>
    <col min="33" max="33" width="9.109375" hidden="1" customWidth="1"/>
    <col min="34" max="34" width="5.5546875" hidden="1" customWidth="1"/>
    <col min="35" max="35" width="7.109375" hidden="1" customWidth="1"/>
    <col min="36" max="36" width="16.109375" hidden="1" customWidth="1"/>
    <col min="37" max="37" width="17.33203125" hidden="1" customWidth="1"/>
    <col min="38" max="39" width="12.44140625" hidden="1" customWidth="1"/>
    <col min="40" max="40" width="17.44140625" hidden="1" customWidth="1"/>
    <col min="41" max="41" width="11" hidden="1" customWidth="1"/>
    <col min="42" max="42" width="13.44140625" hidden="1" customWidth="1"/>
    <col min="43" max="43" width="11" hidden="1" customWidth="1"/>
    <col min="44" max="44" width="9.109375" hidden="1" customWidth="1"/>
    <col min="45" max="45" width="17.33203125" hidden="1" customWidth="1"/>
    <col min="46" max="46" width="9.109375" hidden="1" customWidth="1"/>
    <col min="47" max="47" width="14.109375" hidden="1" customWidth="1"/>
    <col min="48" max="48" width="12.44140625" hidden="1" customWidth="1"/>
    <col min="49" max="49" width="17.44140625" hidden="1" customWidth="1"/>
    <col min="50" max="50" width="5.5546875" hidden="1" customWidth="1"/>
    <col min="51" max="51" width="8.88671875" hidden="1" customWidth="1"/>
    <col min="52" max="52" width="5.5546875" hidden="1" customWidth="1"/>
    <col min="53" max="53" width="13.44140625" hidden="1" customWidth="1"/>
    <col min="54" max="56" width="5.5546875" hidden="1" customWidth="1"/>
    <col min="57" max="58" width="5.109375" hidden="1" customWidth="1"/>
    <col min="59" max="184" width="19.5546875" customWidth="1"/>
    <col min="185" max="185" width="10.6640625" customWidth="1"/>
    <col min="186" max="186" width="10.6640625" bestFit="1" customWidth="1"/>
  </cols>
  <sheetData>
    <row r="1" spans="1:58" x14ac:dyDescent="0.3">
      <c r="AI1" t="s">
        <v>0</v>
      </c>
      <c r="AK1" s="108"/>
      <c r="AL1" s="108"/>
      <c r="AM1" s="236" t="s">
        <v>1</v>
      </c>
      <c r="AN1" s="237"/>
      <c r="AO1" s="238" t="s">
        <v>2</v>
      </c>
      <c r="AP1" s="238"/>
      <c r="AQ1" s="239" t="s">
        <v>3</v>
      </c>
      <c r="AR1" s="239"/>
    </row>
    <row r="2" spans="1:58" x14ac:dyDescent="0.3">
      <c r="AE2" t="s">
        <v>4</v>
      </c>
      <c r="AF2" t="s">
        <v>5</v>
      </c>
      <c r="AH2" t="s">
        <v>6</v>
      </c>
      <c r="AI2" t="s">
        <v>7</v>
      </c>
      <c r="AJ2" t="s">
        <v>1</v>
      </c>
      <c r="AM2" s="25" t="s">
        <v>8</v>
      </c>
      <c r="AN2" s="25" t="s">
        <v>9</v>
      </c>
      <c r="AO2" s="25" t="s">
        <v>8</v>
      </c>
      <c r="AP2" s="25" t="s">
        <v>9</v>
      </c>
      <c r="AQ2" s="25" t="s">
        <v>8</v>
      </c>
      <c r="AR2" s="25" t="s">
        <v>9</v>
      </c>
      <c r="AU2" s="33">
        <f>$B$13</f>
        <v>2026</v>
      </c>
      <c r="AV2" s="33">
        <f>$AL$13</f>
        <v>2025</v>
      </c>
      <c r="AW2" s="33">
        <f>$B$13</f>
        <v>2026</v>
      </c>
      <c r="AX2" s="33">
        <f>$AL$13</f>
        <v>2025</v>
      </c>
      <c r="AY2" s="33">
        <f>$B$13</f>
        <v>2026</v>
      </c>
      <c r="AZ2" s="33">
        <f>$AL$13</f>
        <v>2025</v>
      </c>
      <c r="BA2" s="33">
        <f>$B$13</f>
        <v>2026</v>
      </c>
      <c r="BB2" s="33">
        <f>$AL$13</f>
        <v>2025</v>
      </c>
      <c r="BC2" s="33">
        <f>$B$13</f>
        <v>2026</v>
      </c>
      <c r="BD2" s="33">
        <f>$AL$13</f>
        <v>2025</v>
      </c>
      <c r="BE2" s="33">
        <f>$B$13</f>
        <v>2026</v>
      </c>
      <c r="BF2" s="33">
        <f>$AL$13</f>
        <v>2025</v>
      </c>
    </row>
    <row r="3" spans="1:58" x14ac:dyDescent="0.3">
      <c r="AE3" s="23">
        <v>1</v>
      </c>
      <c r="AF3">
        <v>2003</v>
      </c>
      <c r="AH3">
        <v>5</v>
      </c>
      <c r="AI3">
        <v>4</v>
      </c>
      <c r="AJ3" s="23">
        <v>3</v>
      </c>
      <c r="AK3" s="25" t="s">
        <v>10</v>
      </c>
      <c r="AL3" s="25" t="b">
        <v>1</v>
      </c>
      <c r="AM3" s="111">
        <f>((AU16/AV16)-1)*100</f>
        <v>1.3822386846146895</v>
      </c>
      <c r="AN3" s="111">
        <f>((AVERAGE($AM$30:$AM$41)/AVERAGE($AM$18:$AM$29))-1)*100</f>
        <v>1.5174496023014683</v>
      </c>
      <c r="AO3" s="111">
        <f>(($AU$33/$AV$33)-1)*100</f>
        <v>9.223932929475275</v>
      </c>
      <c r="AP3" s="111">
        <f>((AVERAGE($AM$57:$AM$68)/AVERAGE($AM$45:$AM$56))-1)*100</f>
        <v>14.749349267980506</v>
      </c>
      <c r="AQ3" s="111">
        <f>(($AU$51/$AV$51)-1)*100</f>
        <v>0.52661247255678667</v>
      </c>
      <c r="AR3" s="111">
        <f>((AVERAGE($AM$84:$AM$95)/AVERAGE($AM$72:$AM$83))-1)*100</f>
        <v>0.26319280094386777</v>
      </c>
      <c r="AT3" t="s">
        <v>11</v>
      </c>
      <c r="AU3" s="38" t="s">
        <v>10</v>
      </c>
      <c r="AV3" s="24" t="s">
        <v>10</v>
      </c>
      <c r="AW3" s="38" t="s">
        <v>12</v>
      </c>
      <c r="AX3" s="24"/>
      <c r="AY3" s="38" t="s">
        <v>13</v>
      </c>
      <c r="AZ3" s="24"/>
      <c r="BA3" s="38" t="s">
        <v>14</v>
      </c>
      <c r="BB3" s="24"/>
      <c r="BC3" s="38" t="s">
        <v>15</v>
      </c>
      <c r="BD3" s="24"/>
      <c r="BE3" s="38" t="s">
        <v>16</v>
      </c>
      <c r="BF3" s="24"/>
    </row>
    <row r="4" spans="1:58" x14ac:dyDescent="0.3">
      <c r="AE4" s="23">
        <v>2</v>
      </c>
      <c r="AF4">
        <v>2004</v>
      </c>
      <c r="AH4">
        <v>5</v>
      </c>
      <c r="AI4">
        <v>4</v>
      </c>
      <c r="AJ4" s="23">
        <v>5</v>
      </c>
      <c r="AK4" s="25" t="s">
        <v>12</v>
      </c>
      <c r="AL4" s="25" t="b">
        <v>1</v>
      </c>
      <c r="AM4" s="111">
        <f>((AW16/AX16)-1)*100</f>
        <v>2.1514273893256108</v>
      </c>
      <c r="AN4" s="111">
        <f>((AVERAGE($AN$30:$AN$41)/AVERAGE($AN$18:$AN$29))-1)*100</f>
        <v>1.3904259019192455</v>
      </c>
      <c r="AO4" s="111">
        <f>(($AW$33/$AX$33)-1)*100</f>
        <v>-1.279769559179067</v>
      </c>
      <c r="AP4" s="111">
        <f>((AVERAGE($AN$57:$AN$68)/AVERAGE($AN$45:$AN$56))-1)*100</f>
        <v>-0.15321494308424555</v>
      </c>
      <c r="AQ4" s="111">
        <f>(($AW$51/$AX$51)-1)*100</f>
        <v>2.442758143898871</v>
      </c>
      <c r="AR4" s="111">
        <f>((AVERAGE($AN$84:$AN$95)/AVERAGE($AN$72:$AN$83))-1)*100</f>
        <v>1.517528806079893</v>
      </c>
      <c r="AT4" s="23">
        <v>1</v>
      </c>
      <c r="AU4" s="158">
        <f>INDEX(Serie_Encadeada[#All],MATCH($AT4&amp;$AU$2,Serie_Encadeada[[#All],[Mês]],0),Análises!AJ$3)</f>
        <v>99.06</v>
      </c>
      <c r="AV4" s="159">
        <f>INDEX(Serie_Encadeada[#All],MATCH($AT4&amp;$AV$2,Serie_Encadeada[[#All],[Mês]],0),Análises!AJ$3)</f>
        <v>101.67</v>
      </c>
      <c r="AW4" s="34">
        <f>INDEX(Serie_Encadeada[#All],MATCH($AT4&amp;$AU$2,Serie_Encadeada[[#All],[Mês]],0),Análises!AJ$4)</f>
        <v>100.95</v>
      </c>
      <c r="AX4" s="35">
        <f>INDEX(Serie_Encadeada[#All],MATCH($AT4&amp;$AV$2,Serie_Encadeada[[#All],[Mês]],0),Análises!AJ$4)</f>
        <v>101.34</v>
      </c>
      <c r="AY4" s="34">
        <f>INDEX(Serie_Encadeada[#All],MATCH($AT4&amp;$AU$2,Serie_Encadeada[[#All],[Mês]],0),Análises!AJ$5)</f>
        <v>121.48</v>
      </c>
      <c r="AZ4" s="35">
        <f>INDEX(Serie_Encadeada[#All],MATCH($AT4&amp;$AV$2,Serie_Encadeada[[#All],[Mês]],0),Análises!AJ$5)</f>
        <v>119.75</v>
      </c>
      <c r="BA4" s="34">
        <f>INDEX(Serie_Encadeada[#All],MATCH($AT4&amp;$AU$2,Serie_Encadeada[[#All],[Mês]],0),Análises!AJ$6)</f>
        <v>147.6</v>
      </c>
      <c r="BB4" s="35">
        <f>INDEX(Serie_Encadeada[#All],MATCH($AT4&amp;$AV$2,Serie_Encadeada[[#All],[Mês]],0),Análises!AJ$6)</f>
        <v>139.71</v>
      </c>
      <c r="BC4" s="34">
        <f>INDEX(Serie_Encadeada[#All],MATCH($AT4&amp;$AU$2,Serie_Encadeada[[#All],[Mês]],0),Análises!AJ$7)</f>
        <v>121.51</v>
      </c>
      <c r="BD4" s="35">
        <f>INDEX(Serie_Encadeada[#All],MATCH($AT4&amp;$AV$2,Serie_Encadeada[[#All],[Mês]],0),Análises!AJ$7)</f>
        <v>116.67</v>
      </c>
      <c r="BE4" s="34">
        <f>INDEX(Serie_Encadeada[#All],MATCH($AT4&amp;$AU$2,Serie_Encadeada[[#All],[Mês]],0),Análises!AJ$8)</f>
        <v>79.63</v>
      </c>
      <c r="BF4" s="35">
        <f>INDEX(Serie_Encadeada[#All],MATCH($AT4&amp;$AV$2,Serie_Encadeada[[#All],[Mês]],0),Análises!AJ$8)</f>
        <v>78.849999999999994</v>
      </c>
    </row>
    <row r="5" spans="1:58" x14ac:dyDescent="0.3">
      <c r="AE5" s="23">
        <v>3</v>
      </c>
      <c r="AF5">
        <v>2005</v>
      </c>
      <c r="AH5">
        <v>5</v>
      </c>
      <c r="AI5">
        <v>4</v>
      </c>
      <c r="AJ5" s="23">
        <v>4</v>
      </c>
      <c r="AK5" s="25" t="s">
        <v>13</v>
      </c>
      <c r="AL5" s="25" t="b">
        <v>1</v>
      </c>
      <c r="AM5" s="111">
        <f>((AY16/AZ16)-1)*100</f>
        <v>2.1348423426539753</v>
      </c>
      <c r="AN5" s="111">
        <f>((AVERAGE($AO$30:$AO$41)/AVERAGE($AO$18:$AO$29))-1)*100</f>
        <v>1.6350291770538927</v>
      </c>
      <c r="AO5" s="111">
        <f>(($AY$33/$AZ$33)-1)*100</f>
        <v>0.66132027869927335</v>
      </c>
      <c r="AP5" s="111">
        <f>((AVERAGE($AO$57:$AO$68)/AVERAGE($AO$45:$AO$56))-1)*100</f>
        <v>7.5927302281586506E-2</v>
      </c>
      <c r="AQ5" s="111">
        <f>(($AY$51/$AZ$51)-1)*100</f>
        <v>2.2441222018865226</v>
      </c>
      <c r="AR5" s="111">
        <f>((AVERAGE($AO$84:$AO$95)/AVERAGE($AO$72:$AO$83))-1)*100</f>
        <v>1.755182219826823</v>
      </c>
      <c r="AT5" s="23">
        <v>2</v>
      </c>
      <c r="AU5" s="34">
        <f>IF($AT5 &gt;$A$13,"-", INDEX(Serie_Encadeada[#All],MATCH($AT5&amp;$AU$2,Serie_Encadeada[[#All],[Mês]],0),Análises!AJ$3))</f>
        <v>101.94</v>
      </c>
      <c r="AV5" s="35">
        <f>IF($AT5 &gt;$A$13,"-",INDEX(Serie_Encadeada[#All],MATCH($AT5&amp;$AV$2,Serie_Encadeada[[#All],[Mês]],0),Análises!$AJ$3))</f>
        <v>105.31</v>
      </c>
      <c r="AW5" s="34">
        <f>IF($AT5 &gt;$A$13,"-", INDEX(Serie_Encadeada[#All],MATCH($AT5&amp;$AU$2,Serie_Encadeada[[#All],[Mês]],0),Análises!AJ$4))</f>
        <v>102.87</v>
      </c>
      <c r="AX5" s="35">
        <f>IF($AT5 &gt;$A$13,"-",INDEX(Serie_Encadeada[#All],MATCH($AT5&amp;$AV$2,Serie_Encadeada[[#All],[Mês]],0),Análises!$AJ$4))</f>
        <v>104.43</v>
      </c>
      <c r="AY5" s="34">
        <f>IF($AT5 &gt;$A$13,"-", INDEX(Serie_Encadeada[#All],MATCH($AT5&amp;$AU$2,Serie_Encadeada[[#All],[Mês]],0),Análises!AJ$5))</f>
        <v>121.43</v>
      </c>
      <c r="AZ5" s="35">
        <f>IF($AT5 &gt;$A$13,"-",INDEX(Serie_Encadeada[#All],MATCH($AT5&amp;$AV$2,Serie_Encadeada[[#All],[Mês]],0),Análises!$AJ$5))</f>
        <v>120.53</v>
      </c>
      <c r="BA5" s="34">
        <f>IF($AT5 &gt;$A$13,"-", INDEX(Serie_Encadeada[#All],MATCH($AT5&amp;$AU$2,Serie_Encadeada[[#All],[Mês]],0),Análises!AJ$6))</f>
        <v>154.09</v>
      </c>
      <c r="BB5" s="35">
        <f>IF($AT5 &gt;$A$13,"-",INDEX(Serie_Encadeada[#All],MATCH($AT5&amp;$AV$2,Serie_Encadeada[[#All],[Mês]],0),Análises!$AJ$6))</f>
        <v>147.47999999999999</v>
      </c>
      <c r="BC5" s="34">
        <f>IF($AT5 &gt;$A$13,"-", INDEX(Serie_Encadeada[#All],MATCH($AT5&amp;$AU$2,Serie_Encadeada[[#All],[Mês]],0),Análises!AJ$7))</f>
        <v>126.89</v>
      </c>
      <c r="BD5" s="35">
        <f>IF($AT5 &gt;$A$13,"-",INDEX(Serie_Encadeada[#All],MATCH($AT5&amp;$AV$2,Serie_Encadeada[[#All],[Mês]],0),Análises!$AJ$7))</f>
        <v>122.37</v>
      </c>
      <c r="BE5" s="34">
        <f>IF($AT5 &gt;$A$13,"-",INDEX(Serie_Encadeada[#All],MATCH($AT5&amp;$AU$2,Serie_Encadeada[[#All],[Mês]],0),Análises!$AJ$8))</f>
        <v>79.92</v>
      </c>
      <c r="BF5" s="35">
        <f>IF($AT5 &gt;$A$13,"-",INDEX(Serie_Encadeada[#All],MATCH($AT5&amp;$AV$2,Serie_Encadeada[[#All],[Mês]],0),Análises!$AJ$8))</f>
        <v>79.59</v>
      </c>
    </row>
    <row r="6" spans="1:58" x14ac:dyDescent="0.3">
      <c r="AE6" s="23">
        <v>4</v>
      </c>
      <c r="AF6">
        <v>2006</v>
      </c>
      <c r="AH6">
        <v>5</v>
      </c>
      <c r="AI6">
        <v>4</v>
      </c>
      <c r="AJ6" s="23">
        <v>6</v>
      </c>
      <c r="AK6" s="25" t="s">
        <v>14</v>
      </c>
      <c r="AL6" s="25" t="b">
        <v>1</v>
      </c>
      <c r="AM6" s="111">
        <f>((BA16/BB16)-1)*100</f>
        <v>5.396704471449798</v>
      </c>
      <c r="AN6" s="111">
        <f>((AVERAGE($AP$30:$AP$41)/AVERAGE($AP$18:$AP$29))-1)*100</f>
        <v>2.0379430085835981</v>
      </c>
      <c r="AO6" s="111">
        <f>(($BA$33/$BB$33)-1)*100</f>
        <v>6.3145618127290915</v>
      </c>
      <c r="AP6" s="111">
        <f>((AVERAGE($AP$57:$AP$68)/AVERAGE($AP$45:$AP$56))-1)*100</f>
        <v>4.5863948803034349</v>
      </c>
      <c r="AQ6" s="111">
        <f>(($BA$51/$BB$51)-1)*100</f>
        <v>5.2620401024423558</v>
      </c>
      <c r="AR6" s="111">
        <f>((AVERAGE($AP$84:$AP$95)/AVERAGE($AP$72:$AP$83))-1)*100</f>
        <v>1.7650780765006369</v>
      </c>
      <c r="AT6" s="23">
        <v>3</v>
      </c>
      <c r="AU6" s="34">
        <f>IF($AT6 &gt;$A$13,"-", INDEX(Serie_Encadeada[#All],MATCH($AT6&amp;$AU$2,Serie_Encadeada[[#All],[Mês]],0),Análises!AJ$3))</f>
        <v>117.72</v>
      </c>
      <c r="AV6" s="35">
        <f>IF($AT6 &gt;$A$13,"-",INDEX(Serie_Encadeada[#All],MATCH($AT6&amp;$AV$2,Serie_Encadeada[[#All],[Mês]],0),Análises!$AJ$3))</f>
        <v>112.14</v>
      </c>
      <c r="AW6" s="34">
        <f>IF($AT6 &gt;$A$13,"-", INDEX(Serie_Encadeada[#All],MATCH($AT6&amp;$AU$2,Serie_Encadeada[[#All],[Mês]],0),Análises!AJ$4))</f>
        <v>109.72</v>
      </c>
      <c r="AX6" s="35">
        <f>IF($AT6 &gt;$A$13,"-",INDEX(Serie_Encadeada[#All],MATCH($AT6&amp;$AV$2,Serie_Encadeada[[#All],[Mês]],0),Análises!$AJ$4))</f>
        <v>105.55</v>
      </c>
      <c r="AY6" s="34">
        <f>IF($AT6 &gt;$A$13,"-", INDEX(Serie_Encadeada[#All],MATCH($AT6&amp;$AU$2,Serie_Encadeada[[#All],[Mês]],0),Análises!AJ$5))</f>
        <v>122.89</v>
      </c>
      <c r="AZ6" s="35">
        <f>IF($AT6 &gt;$A$13,"-",INDEX(Serie_Encadeada[#All],MATCH($AT6&amp;$AV$2,Serie_Encadeada[[#All],[Mês]],0),Análises!$AJ$5))</f>
        <v>120.93</v>
      </c>
      <c r="BA6" s="34">
        <f>IF($AT6 &gt;$A$13,"-", INDEX(Serie_Encadeada[#All],MATCH($AT6&amp;$AU$2,Serie_Encadeada[[#All],[Mês]],0),Análises!AJ$6))</f>
        <v>141.61000000000001</v>
      </c>
      <c r="BB6" s="35">
        <f>IF($AT6 &gt;$A$13,"-",INDEX(Serie_Encadeada[#All],MATCH($AT6&amp;$AV$2,Serie_Encadeada[[#All],[Mês]],0),Análises!$AJ$6))</f>
        <v>131.72</v>
      </c>
      <c r="BC6" s="34">
        <f>IF($AT6 &gt;$A$13,"-", INDEX(Serie_Encadeada[#All],MATCH($AT6&amp;$AU$2,Serie_Encadeada[[#All],[Mês]],0),Análises!AJ$7))</f>
        <v>115.23</v>
      </c>
      <c r="BD6" s="35">
        <f>IF($AT6 &gt;$A$13,"-",INDEX(Serie_Encadeada[#All],MATCH($AT6&amp;$AV$2,Serie_Encadeada[[#All],[Mês]],0),Análises!$AJ$7))</f>
        <v>108.92</v>
      </c>
      <c r="BE6" s="34">
        <f>IF($AT6 &gt;$A$13,"-",INDEX(Serie_Encadeada[#All],MATCH($AT6&amp;$AU$2,Serie_Encadeada[[#All],[Mês]],0),Análises!$AJ$8))</f>
        <v>82.15</v>
      </c>
      <c r="BF6" s="35">
        <f>IF($AT6 &gt;$A$13,"-",INDEX(Serie_Encadeada[#All],MATCH($AT6&amp;$AV$2,Serie_Encadeada[[#All],[Mês]],0),Análises!$AJ$8))</f>
        <v>80.25</v>
      </c>
    </row>
    <row r="7" spans="1:58" x14ac:dyDescent="0.3">
      <c r="AE7" s="23">
        <v>5</v>
      </c>
      <c r="AF7">
        <v>2007</v>
      </c>
      <c r="AH7">
        <v>5</v>
      </c>
      <c r="AI7">
        <v>4</v>
      </c>
      <c r="AJ7" s="23">
        <v>7</v>
      </c>
      <c r="AK7" s="25" t="s">
        <v>17</v>
      </c>
      <c r="AL7" s="25" t="b">
        <v>1</v>
      </c>
      <c r="AM7" s="111">
        <f>((BC16/BD16)-1)*100</f>
        <v>3.2473875847369715</v>
      </c>
      <c r="AN7" s="111">
        <f>((AVERAGE($AQ$30:$AQ$41)/AVERAGE($AQ$18:$AQ$29))-1)*100</f>
        <v>0.40401038681692203</v>
      </c>
      <c r="AO7" s="111">
        <f>(($BC$33/$BD$33)-1)*100</f>
        <v>5.9747563715112362</v>
      </c>
      <c r="AP7" s="111">
        <f>((AVERAGE($AQ$57:$AQ$68)/AVERAGE($AQ$45:$AQ$56))-1)*100</f>
        <v>4.6569203397227366</v>
      </c>
      <c r="AQ7" s="111">
        <f>(($BC$51/$BD$51)-1)*100</f>
        <v>2.9977668337844099</v>
      </c>
      <c r="AR7" s="111">
        <f>((AVERAGE($AQ$84:$AQ$95)/AVERAGE($AQ$72:$AQ$83))-1)*100</f>
        <v>1.7524429054116553E-2</v>
      </c>
      <c r="AT7" s="23">
        <v>4</v>
      </c>
      <c r="AU7" s="34">
        <f>IF($AT7 &gt;$A$13,"-", INDEX(Serie_Encadeada[#All],MATCH($AT7&amp;$AU$2,Serie_Encadeada[[#All],[Mês]],0),Análises!AJ$3))</f>
        <v>114.66</v>
      </c>
      <c r="AV7" s="35">
        <f>IF($AT7 &gt;$A$13,"-",INDEX(Serie_Encadeada[#All],MATCH($AT7&amp;$AV$2,Serie_Encadeada[[#All],[Mês]],0),Análises!$AJ$3))</f>
        <v>113.25</v>
      </c>
      <c r="AW7" s="34">
        <f>IF($AT7 &gt;$A$13,"-", INDEX(Serie_Encadeada[#All],MATCH($AT7&amp;$AU$2,Serie_Encadeada[[#All],[Mês]],0),Análises!AJ$4))</f>
        <v>108.88</v>
      </c>
      <c r="AX7" s="35">
        <f>IF($AT7 &gt;$A$13,"-",INDEX(Serie_Encadeada[#All],MATCH($AT7&amp;$AV$2,Serie_Encadeada[[#All],[Mês]],0),Análises!$AJ$4))</f>
        <v>104.94</v>
      </c>
      <c r="AY7" s="34">
        <f>IF($AT7 &gt;$A$13,"-", INDEX(Serie_Encadeada[#All],MATCH($AT7&amp;$AU$2,Serie_Encadeada[[#All],[Mês]],0),Análises!AJ$5))</f>
        <v>123.01</v>
      </c>
      <c r="AZ7" s="35">
        <f>IF($AT7 &gt;$A$13,"-",INDEX(Serie_Encadeada[#All],MATCH($AT7&amp;$AV$2,Serie_Encadeada[[#All],[Mês]],0),Análises!$AJ$5))</f>
        <v>121.1</v>
      </c>
      <c r="BA7" s="34">
        <f>IF($AT7 &gt;$A$13,"-", INDEX(Serie_Encadeada[#All],MATCH($AT7&amp;$AU$2,Serie_Encadeada[[#All],[Mês]],0),Análises!AJ$6))</f>
        <v>140.08000000000001</v>
      </c>
      <c r="BB7" s="35">
        <f>IF($AT7 &gt;$A$13,"-",INDEX(Serie_Encadeada[#All],MATCH($AT7&amp;$AV$2,Serie_Encadeada[[#All],[Mês]],0),Análises!$AJ$6))</f>
        <v>135.32</v>
      </c>
      <c r="BC7" s="34">
        <f>IF($AT7 &gt;$A$13,"-", INDEX(Serie_Encadeada[#All],MATCH($AT7&amp;$AU$2,Serie_Encadeada[[#All],[Mês]],0),Análises!AJ$7))</f>
        <v>113.88</v>
      </c>
      <c r="BD7" s="35">
        <f>IF($AT7 &gt;$A$13,"-",INDEX(Serie_Encadeada[#All],MATCH($AT7&amp;$AV$2,Serie_Encadeada[[#All],[Mês]],0),Análises!$AJ$7))</f>
        <v>111.74</v>
      </c>
      <c r="BE7" s="34">
        <f>IF($AT7 &gt;$A$13,"-",INDEX(Serie_Encadeada[#All],MATCH($AT7&amp;$AU$2,Serie_Encadeada[[#All],[Mês]],0),Análises!$AJ$8))</f>
        <v>81.66</v>
      </c>
      <c r="BF7" s="35">
        <f>IF($AT7 &gt;$A$13,"-",INDEX(Serie_Encadeada[#All],MATCH($AT7&amp;$AV$2,Serie_Encadeada[[#All],[Mês]],0),Análises!$AJ$8))</f>
        <v>80.48</v>
      </c>
    </row>
    <row r="8" spans="1:58" x14ac:dyDescent="0.3">
      <c r="AE8" s="23">
        <v>6</v>
      </c>
      <c r="AF8">
        <v>2008</v>
      </c>
      <c r="AH8">
        <v>5</v>
      </c>
      <c r="AI8">
        <v>4</v>
      </c>
      <c r="AJ8" s="23">
        <v>8</v>
      </c>
      <c r="AK8" s="25" t="s">
        <v>16</v>
      </c>
      <c r="AL8" s="25" t="b">
        <v>1</v>
      </c>
      <c r="AM8" s="28" t="str">
        <f>ROUNDUP(BE16-BF16,2)&amp;" p.p."</f>
        <v>0,68 p.p.</v>
      </c>
      <c r="AN8" s="106" t="str">
        <f>(ROUNDUP(AVERAGE($AR$30:$AR$41)-AVERAGE($AR$18:$AR$29),2))&amp;" p.p."</f>
        <v>0,21 p.p.</v>
      </c>
      <c r="AO8" s="107" t="str">
        <f>ROUNDUP($BE$33-$BF$33,2)&amp;" p.p."</f>
        <v>9,19 p.p.</v>
      </c>
      <c r="AP8" s="106" t="str">
        <f>(ROUNDUP(AVERAGE($AR$57:$AR$68)-AVERAGE($AR$45:$AR$56),2))&amp;" p.p."</f>
        <v>7,93 p.p.</v>
      </c>
      <c r="AQ8" s="107" t="str">
        <f>ROUNDUP($BE$51-$BF$51,2)&amp;" p.p."</f>
        <v>0,16 p.p.</v>
      </c>
      <c r="AR8" s="106" t="str">
        <f>(ROUNDUP(AVERAGE($AR$84:$AR$95)-AVERAGE($AR$72:$AR$83),2))&amp;" p.p."</f>
        <v>-0,27 p.p.</v>
      </c>
      <c r="AT8" s="23">
        <v>5</v>
      </c>
      <c r="AU8" s="34">
        <f>IF($AT8 &gt;$A$13,"-", INDEX(Serie_Encadeada[#All],MATCH($AT8&amp;$AU$2,Serie_Encadeada[[#All],[Mês]],0),Análises!AJ$3))</f>
        <v>117.61</v>
      </c>
      <c r="AV8" s="35">
        <f>IF($AT8 &gt;$A$13,"-",INDEX(Serie_Encadeada[#All],MATCH($AT8&amp;$AV$2,Serie_Encadeada[[#All],[Mês]],0),Análises!$AJ$3))</f>
        <v>115.96</v>
      </c>
      <c r="AW8" s="34">
        <f>IF($AT8 &gt;$A$13,"-", INDEX(Serie_Encadeada[#All],MATCH($AT8&amp;$AU$2,Serie_Encadeada[[#All],[Mês]],0),Análises!AJ$4))</f>
        <v>107.92</v>
      </c>
      <c r="AX8" s="35">
        <f>IF($AT8 &gt;$A$13,"-",INDEX(Serie_Encadeada[#All],MATCH($AT8&amp;$AV$2,Serie_Encadeada[[#All],[Mês]],0),Análises!$AJ$4))</f>
        <v>105.25</v>
      </c>
      <c r="AY8" s="34">
        <f>IF($AT8 &gt;$A$13,"-", INDEX(Serie_Encadeada[#All],MATCH($AT8&amp;$AU$2,Serie_Encadeada[[#All],[Mês]],0),Análises!AJ$5))</f>
        <v>124.04</v>
      </c>
      <c r="AZ8" s="35">
        <f>IF($AT8 &gt;$A$13,"-",INDEX(Serie_Encadeada[#All],MATCH($AT8&amp;$AV$2,Serie_Encadeada[[#All],[Mês]],0),Análises!$AJ$5))</f>
        <v>120.39</v>
      </c>
      <c r="BA8" s="34">
        <f>IF($AT8 &gt;$A$13,"-", INDEX(Serie_Encadeada[#All],MATCH($AT8&amp;$AU$2,Serie_Encadeada[[#All],[Mês]],0),Análises!AJ$6))</f>
        <v>138.65</v>
      </c>
      <c r="BB8" s="35">
        <f>IF($AT8 &gt;$A$13,"-",INDEX(Serie_Encadeada[#All],MATCH($AT8&amp;$AV$2,Serie_Encadeada[[#All],[Mês]],0),Análises!$AJ$6))</f>
        <v>130.19999999999999</v>
      </c>
      <c r="BC8" s="34">
        <f>IF($AT8 &gt;$A$13,"-", INDEX(Serie_Encadeada[#All],MATCH($AT8&amp;$AU$2,Serie_Encadeada[[#All],[Mês]],0),Análises!AJ$7))</f>
        <v>111.77</v>
      </c>
      <c r="BD8" s="35">
        <f>IF($AT8 &gt;$A$13,"-",INDEX(Serie_Encadeada[#All],MATCH($AT8&amp;$AV$2,Serie_Encadeada[[#All],[Mês]],0),Análises!$AJ$7))</f>
        <v>108.15</v>
      </c>
      <c r="BE8" s="34">
        <f>IF($AT8 &gt;$A$13,"-",INDEX(Serie_Encadeada[#All],MATCH($AT8&amp;$AU$2,Serie_Encadeada[[#All],[Mês]],0),Análises!$AJ$8))</f>
        <v>82.88</v>
      </c>
      <c r="BF8" s="35">
        <f>IF($AT8 &gt;$A$13,"-",INDEX(Serie_Encadeada[#All],MATCH($AT8&amp;$AV$2,Serie_Encadeada[[#All],[Mês]],0),Análises!$AJ$8))</f>
        <v>81.12</v>
      </c>
    </row>
    <row r="9" spans="1:58" x14ac:dyDescent="0.3">
      <c r="AE9" s="23">
        <v>7</v>
      </c>
      <c r="AF9">
        <v>2009</v>
      </c>
      <c r="AT9" s="23">
        <v>6</v>
      </c>
      <c r="AU9" s="34">
        <f>IF($AT9 &gt;$A$13,"-", INDEX(Serie_Encadeada[#All],MATCH($AT9&amp;$AU$2,Serie_Encadeada[[#All],[Mês]],0),Análises!AJ$3))</f>
        <v>122.33</v>
      </c>
      <c r="AV9" s="35">
        <f>IF($AT9 &gt;$A$13,"-",INDEX(Serie_Encadeada[#All],MATCH($AT9&amp;$AV$2,Serie_Encadeada[[#All],[Mês]],0),Análises!$AJ$3))</f>
        <v>115.81</v>
      </c>
      <c r="AW9" s="34">
        <f>IF($AT9 &gt;$A$13,"-", INDEX(Serie_Encadeada[#All],MATCH($AT9&amp;$AU$2,Serie_Encadeada[[#All],[Mês]],0),Análises!AJ$4))</f>
        <v>111.6</v>
      </c>
      <c r="AX9" s="35">
        <f>IF($AT9 &gt;$A$13,"-",INDEX(Serie_Encadeada[#All],MATCH($AT9&amp;$AV$2,Serie_Encadeada[[#All],[Mês]],0),Análises!$AJ$4))</f>
        <v>106.91</v>
      </c>
      <c r="AY9" s="34">
        <f>IF($AT9 &gt;$A$13,"-", INDEX(Serie_Encadeada[#All],MATCH($AT9&amp;$AU$2,Serie_Encadeada[[#All],[Mês]],0),Análises!AJ$5))</f>
        <v>125.35</v>
      </c>
      <c r="AZ9" s="35">
        <f>IF($AT9 &gt;$A$13,"-",INDEX(Serie_Encadeada[#All],MATCH($AT9&amp;$AV$2,Serie_Encadeada[[#All],[Mês]],0),Análises!$AJ$5))</f>
        <v>120.07</v>
      </c>
      <c r="BA9" s="34">
        <f>IF($AT9 &gt;$A$13,"-", INDEX(Serie_Encadeada[#All],MATCH($AT9&amp;$AU$2,Serie_Encadeada[[#All],[Mês]],0),Análises!AJ$6))</f>
        <v>135.72</v>
      </c>
      <c r="BB9" s="35">
        <f>IF($AT9 &gt;$A$13,"-",INDEX(Serie_Encadeada[#All],MATCH($AT9&amp;$AV$2,Serie_Encadeada[[#All],[Mês]],0),Análises!$AJ$6))</f>
        <v>129.4</v>
      </c>
      <c r="BC9" s="34">
        <f>IF($AT9 &gt;$A$13,"-", INDEX(Serie_Encadeada[#All],MATCH($AT9&amp;$AU$2,Serie_Encadeada[[#All],[Mês]],0),Análises!AJ$7))</f>
        <v>108.28</v>
      </c>
      <c r="BD9" s="35">
        <f>IF($AT9 &gt;$A$13,"-",INDEX(Serie_Encadeada[#All],MATCH($AT9&amp;$AV$2,Serie_Encadeada[[#All],[Mês]],0),Análises!$AJ$7))</f>
        <v>107.77</v>
      </c>
      <c r="BE9" s="34">
        <f>IF($AT9 &gt;$A$13,"-",INDEX(Serie_Encadeada[#All],MATCH($AT9&amp;$AU$2,Serie_Encadeada[[#All],[Mês]],0),Análises!$AJ$8))</f>
        <v>81.239999999999995</v>
      </c>
      <c r="BF9" s="35">
        <f>IF($AT9 &gt;$A$13,"-",INDEX(Serie_Encadeada[#All],MATCH($AT9&amp;$AV$2,Serie_Encadeada[[#All],[Mês]],0),Análises!$AJ$8))</f>
        <v>83.15</v>
      </c>
    </row>
    <row r="10" spans="1:58" x14ac:dyDescent="0.3">
      <c r="B10" s="195"/>
      <c r="AE10" s="23">
        <v>8</v>
      </c>
      <c r="AF10">
        <v>2010</v>
      </c>
      <c r="AK10" t="s">
        <v>18</v>
      </c>
      <c r="AT10" s="23">
        <v>7</v>
      </c>
      <c r="AU10" s="34" t="str">
        <f>IF($AT10 &gt;$A$13,"-", INDEX(Serie_Encadeada[#All],MATCH($AT10&amp;$AU$2,Serie_Encadeada[[#All],[Mês]],0),Análises!AJ$3))</f>
        <v>-</v>
      </c>
      <c r="AV10" s="35" t="str">
        <f>IF($AT10 &gt;$A$13,"-",INDEX(Serie_Encadeada[#All],MATCH($AT10&amp;$AV$2,Serie_Encadeada[[#All],[Mês]],0),Análises!$AJ$3))</f>
        <v>-</v>
      </c>
      <c r="AW10" s="34" t="str">
        <f>IF($AT10 &gt;$A$13,"-", INDEX(Serie_Encadeada[#All],MATCH($AT10&amp;$AU$2,Serie_Encadeada[[#All],[Mês]],0),Análises!AJ$4))</f>
        <v>-</v>
      </c>
      <c r="AX10" s="35" t="str">
        <f>IF($AT10 &gt;$A$13,"-",INDEX(Serie_Encadeada[#All],MATCH($AT10&amp;$AV$2,Serie_Encadeada[[#All],[Mês]],0),Análises!$AJ$4))</f>
        <v>-</v>
      </c>
      <c r="AY10" s="34" t="str">
        <f>IF($AT10 &gt;$A$13,"-", INDEX(Serie_Encadeada[#All],MATCH($AT10&amp;$AU$2,Serie_Encadeada[[#All],[Mês]],0),Análises!AJ$5))</f>
        <v>-</v>
      </c>
      <c r="AZ10" s="35" t="str">
        <f>IF($AT10 &gt;$A$13,"-",INDEX(Serie_Encadeada[#All],MATCH($AT10&amp;$AV$2,Serie_Encadeada[[#All],[Mês]],0),Análises!$AJ$5))</f>
        <v>-</v>
      </c>
      <c r="BA10" s="34" t="str">
        <f>IF($AT10 &gt;$A$13,"-", INDEX(Serie_Encadeada[#All],MATCH($AT10&amp;$AU$2,Serie_Encadeada[[#All],[Mês]],0),Análises!AJ$6))</f>
        <v>-</v>
      </c>
      <c r="BB10" s="35" t="str">
        <f>IF($AT10 &gt;$A$13,"-",INDEX(Serie_Encadeada[#All],MATCH($AT10&amp;$AV$2,Serie_Encadeada[[#All],[Mês]],0),Análises!$AJ$6))</f>
        <v>-</v>
      </c>
      <c r="BC10" s="34" t="str">
        <f>IF($AT10 &gt;$A$13,"-", INDEX(Serie_Encadeada[#All],MATCH($AT10&amp;$AU$2,Serie_Encadeada[[#All],[Mês]],0),Análises!AJ$7))</f>
        <v>-</v>
      </c>
      <c r="BD10" s="35" t="str">
        <f>IF($AT10 &gt;$A$13,"-",INDEX(Serie_Encadeada[#All],MATCH($AT10&amp;$AV$2,Serie_Encadeada[[#All],[Mês]],0),Análises!$AJ$7))</f>
        <v>-</v>
      </c>
      <c r="BE10" s="34" t="str">
        <f>IF($AT10 &gt;$A$13,"-",INDEX(Serie_Encadeada[#All],MATCH($AT10&amp;$AU$2,Serie_Encadeada[[#All],[Mês]],0),Análises!$AJ$8))</f>
        <v>-</v>
      </c>
      <c r="BF10" s="35" t="str">
        <f>IF($AT10 &gt;$A$13,"-",INDEX(Serie_Encadeada[#All],MATCH($AT10&amp;$AV$2,Serie_Encadeada[[#All],[Mês]],0),Análises!$AJ$8))</f>
        <v>-</v>
      </c>
    </row>
    <row r="11" spans="1:58" x14ac:dyDescent="0.3">
      <c r="A11" s="234" t="s">
        <v>19</v>
      </c>
      <c r="B11" s="235"/>
      <c r="C11" s="192"/>
      <c r="AE11" s="23">
        <v>9</v>
      </c>
      <c r="AF11">
        <v>2011</v>
      </c>
      <c r="AJ11" s="27"/>
      <c r="AK11" t="s">
        <v>4</v>
      </c>
      <c r="AL11" t="s">
        <v>5</v>
      </c>
      <c r="AT11" s="23">
        <v>8</v>
      </c>
      <c r="AU11" s="34" t="str">
        <f>IF($AT11 &gt;$A$13,"-", INDEX(Serie_Encadeada[#All],MATCH($AT11&amp;$AU$2,Serie_Encadeada[[#All],[Mês]],0),Análises!AJ$3))</f>
        <v>-</v>
      </c>
      <c r="AV11" s="35" t="str">
        <f>IF($AT11 &gt;$A$13,"-",INDEX(Serie_Encadeada[#All],MATCH($AT11&amp;$AV$2,Serie_Encadeada[[#All],[Mês]],0),Análises!$AJ$3))</f>
        <v>-</v>
      </c>
      <c r="AW11" s="34" t="str">
        <f>IF($AT11 &gt;$A$13,"-", INDEX(Serie_Encadeada[#All],MATCH($AT11&amp;$AU$2,Serie_Encadeada[[#All],[Mês]],0),Análises!AJ$4))</f>
        <v>-</v>
      </c>
      <c r="AX11" s="35" t="str">
        <f>IF($AT11 &gt;$A$13,"-",INDEX(Serie_Encadeada[#All],MATCH($AT11&amp;$AV$2,Serie_Encadeada[[#All],[Mês]],0),Análises!$AJ$4))</f>
        <v>-</v>
      </c>
      <c r="AY11" s="34" t="str">
        <f>IF($AT11 &gt;$A$13,"-", INDEX(Serie_Encadeada[#All],MATCH($AT11&amp;$AU$2,Serie_Encadeada[[#All],[Mês]],0),Análises!AJ$5))</f>
        <v>-</v>
      </c>
      <c r="AZ11" s="35" t="str">
        <f>IF($AT11 &gt;$A$13,"-",INDEX(Serie_Encadeada[#All],MATCH($AT11&amp;$AV$2,Serie_Encadeada[[#All],[Mês]],0),Análises!$AJ$5))</f>
        <v>-</v>
      </c>
      <c r="BA11" s="34" t="str">
        <f>IF($AT11 &gt;$A$13,"-", INDEX(Serie_Encadeada[#All],MATCH($AT11&amp;$AU$2,Serie_Encadeada[[#All],[Mês]],0),Análises!AJ$6))</f>
        <v>-</v>
      </c>
      <c r="BB11" s="35" t="str">
        <f>IF($AT11 &gt;$A$13,"-",INDEX(Serie_Encadeada[#All],MATCH($AT11&amp;$AV$2,Serie_Encadeada[[#All],[Mês]],0),Análises!$AJ$6))</f>
        <v>-</v>
      </c>
      <c r="BC11" s="34" t="str">
        <f>IF($AT11 &gt;$A$13,"-", INDEX(Serie_Encadeada[#All],MATCH($AT11&amp;$AU$2,Serie_Encadeada[[#All],[Mês]],0),Análises!AJ$7))</f>
        <v>-</v>
      </c>
      <c r="BD11" s="35" t="str">
        <f>IF($AT11 &gt;$A$13,"-",INDEX(Serie_Encadeada[#All],MATCH($AT11&amp;$AV$2,Serie_Encadeada[[#All],[Mês]],0),Análises!$AJ$7))</f>
        <v>-</v>
      </c>
      <c r="BE11" s="34" t="str">
        <f>IF($AT11 &gt;$A$13,"-",INDEX(Serie_Encadeada[#All],MATCH($AT11&amp;$AU$2,Serie_Encadeada[[#All],[Mês]],0),Análises!$AJ$8))</f>
        <v>-</v>
      </c>
      <c r="BF11" s="35" t="str">
        <f>IF($AT11 &gt;$A$13,"-",INDEX(Serie_Encadeada[#All],MATCH($AT11&amp;$AV$2,Serie_Encadeada[[#All],[Mês]],0),Análises!$AJ$8))</f>
        <v>-</v>
      </c>
    </row>
    <row r="12" spans="1:58" x14ac:dyDescent="0.3">
      <c r="A12" s="242" t="s">
        <v>4</v>
      </c>
      <c r="B12" s="243" t="s">
        <v>5</v>
      </c>
      <c r="C12" s="192"/>
      <c r="AE12" s="23">
        <v>10</v>
      </c>
      <c r="AF12">
        <v>2012</v>
      </c>
      <c r="AJ12" t="s">
        <v>20</v>
      </c>
      <c r="AK12">
        <f>IF($A$13=1,$AE$14,$A$13-1)</f>
        <v>5</v>
      </c>
      <c r="AL12">
        <f>IF($A$13=1,$B$13-1,$B$13)</f>
        <v>2026</v>
      </c>
      <c r="AT12" s="23">
        <v>9</v>
      </c>
      <c r="AU12" s="34" t="str">
        <f>IF($AT12 &gt;$A$13,"-", INDEX(Serie_Encadeada[#All],MATCH($AT12&amp;$AU$2,Serie_Encadeada[[#All],[Mês]],0),Análises!AJ$3))</f>
        <v>-</v>
      </c>
      <c r="AV12" s="35" t="str">
        <f>IF($AT12 &gt;$A$13,"-",INDEX(Serie_Encadeada[#All],MATCH($AT12&amp;$AV$2,Serie_Encadeada[[#All],[Mês]],0),Análises!$AJ$3))</f>
        <v>-</v>
      </c>
      <c r="AW12" s="34" t="str">
        <f>IF($AT12 &gt;$A$13,"-", INDEX(Serie_Encadeada[#All],MATCH($AT12&amp;$AU$2,Serie_Encadeada[[#All],[Mês]],0),Análises!AJ$4))</f>
        <v>-</v>
      </c>
      <c r="AX12" s="35" t="str">
        <f>IF($AT12 &gt;$A$13,"-",INDEX(Serie_Encadeada[#All],MATCH($AT12&amp;$AV$2,Serie_Encadeada[[#All],[Mês]],0),Análises!$AJ$4))</f>
        <v>-</v>
      </c>
      <c r="AY12" s="34" t="str">
        <f>IF($AT12 &gt;$A$13,"-", INDEX(Serie_Encadeada[#All],MATCH($AT12&amp;$AU$2,Serie_Encadeada[[#All],[Mês]],0),Análises!AJ$5))</f>
        <v>-</v>
      </c>
      <c r="AZ12" s="35" t="str">
        <f>IF($AT12 &gt;$A$13,"-",INDEX(Serie_Encadeada[#All],MATCH($AT12&amp;$AV$2,Serie_Encadeada[[#All],[Mês]],0),Análises!$AJ$5))</f>
        <v>-</v>
      </c>
      <c r="BA12" s="34" t="str">
        <f>IF($AT12 &gt;$A$13,"-", INDEX(Serie_Encadeada[#All],MATCH($AT12&amp;$AU$2,Serie_Encadeada[[#All],[Mês]],0),Análises!AJ$6))</f>
        <v>-</v>
      </c>
      <c r="BB12" s="35" t="str">
        <f>IF($AT12 &gt;$A$13,"-",INDEX(Serie_Encadeada[#All],MATCH($AT12&amp;$AV$2,Serie_Encadeada[[#All],[Mês]],0),Análises!$AJ$6))</f>
        <v>-</v>
      </c>
      <c r="BC12" s="34" t="str">
        <f>IF($AT12 &gt;$A$13,"-", INDEX(Serie_Encadeada[#All],MATCH($AT12&amp;$AU$2,Serie_Encadeada[[#All],[Mês]],0),Análises!AJ$7))</f>
        <v>-</v>
      </c>
      <c r="BD12" s="35" t="str">
        <f>IF($AT12 &gt;$A$13,"-",INDEX(Serie_Encadeada[#All],MATCH($AT12&amp;$AV$2,Serie_Encadeada[[#All],[Mês]],0),Análises!$AJ$7))</f>
        <v>-</v>
      </c>
      <c r="BE12" s="34" t="str">
        <f>IF($AT12 &gt;$A$13,"-",INDEX(Serie_Encadeada[#All],MATCH($AT12&amp;$AU$2,Serie_Encadeada[[#All],[Mês]],0),Análises!$AJ$8))</f>
        <v>-</v>
      </c>
      <c r="BF12" s="35" t="str">
        <f>IF($AT12 &gt;$A$13,"-",INDEX(Serie_Encadeada[#All],MATCH($AT12&amp;$AV$2,Serie_Encadeada[[#All],[Mês]],0),Análises!$AJ$8))</f>
        <v>-</v>
      </c>
    </row>
    <row r="13" spans="1:58" ht="18" customHeight="1" x14ac:dyDescent="0.3">
      <c r="A13" s="193">
        <v>6</v>
      </c>
      <c r="B13" s="194">
        <v>2026</v>
      </c>
      <c r="C13" s="192"/>
      <c r="D13" s="241" t="s">
        <v>21</v>
      </c>
      <c r="E13" s="241"/>
      <c r="F13" s="241"/>
      <c r="G13" s="241"/>
      <c r="H13" s="241"/>
      <c r="I13" s="241"/>
      <c r="K13" s="240" t="s">
        <v>22</v>
      </c>
      <c r="L13" s="240"/>
      <c r="M13" s="240"/>
      <c r="N13" s="240"/>
      <c r="P13" s="240" t="s">
        <v>23</v>
      </c>
      <c r="Q13" s="240"/>
      <c r="R13" s="240"/>
      <c r="S13" s="240"/>
      <c r="AE13" s="23">
        <v>11</v>
      </c>
      <c r="AF13">
        <v>2013</v>
      </c>
      <c r="AJ13" t="s">
        <v>24</v>
      </c>
      <c r="AK13">
        <f>A13</f>
        <v>6</v>
      </c>
      <c r="AL13">
        <f>IF($AK$13=1, AL12, AL12-1)</f>
        <v>2025</v>
      </c>
      <c r="AT13" s="23">
        <v>10</v>
      </c>
      <c r="AU13" s="34" t="str">
        <f>IF($AT13 &gt;$A$13,"-", INDEX(Serie_Encadeada[#All],MATCH($AT13&amp;$AU$2,Serie_Encadeada[[#All],[Mês]],0),Análises!AJ$3))</f>
        <v>-</v>
      </c>
      <c r="AV13" s="35" t="str">
        <f>IF($AT13 &gt;$A$13,"-",INDEX(Serie_Encadeada[#All],MATCH($AT13&amp;$AV$2,Serie_Encadeada[[#All],[Mês]],0),Análises!$AJ$3))</f>
        <v>-</v>
      </c>
      <c r="AW13" s="34" t="str">
        <f>IF($AT13 &gt;$A$13,"-", INDEX(Serie_Encadeada[#All],MATCH($AT13&amp;$AU$2,Serie_Encadeada[[#All],[Mês]],0),Análises!AJ$4))</f>
        <v>-</v>
      </c>
      <c r="AX13" s="35" t="str">
        <f>IF($AT13 &gt;$A$13,"-",INDEX(Serie_Encadeada[#All],MATCH($AT13&amp;$AV$2,Serie_Encadeada[[#All],[Mês]],0),Análises!$AJ$4))</f>
        <v>-</v>
      </c>
      <c r="AY13" s="34" t="str">
        <f>IF($AT13 &gt;$A$13,"-", INDEX(Serie_Encadeada[#All],MATCH($AT13&amp;$AU$2,Serie_Encadeada[[#All],[Mês]],0),Análises!AJ$5))</f>
        <v>-</v>
      </c>
      <c r="AZ13" s="35" t="str">
        <f>IF($AT13 &gt;$A$13,"-",INDEX(Serie_Encadeada[#All],MATCH($AT13&amp;$AV$2,Serie_Encadeada[[#All],[Mês]],0),Análises!$AJ$5))</f>
        <v>-</v>
      </c>
      <c r="BA13" s="34" t="str">
        <f>IF($AT13 &gt;$A$13,"-", INDEX(Serie_Encadeada[#All],MATCH($AT13&amp;$AU$2,Serie_Encadeada[[#All],[Mês]],0),Análises!AJ$6))</f>
        <v>-</v>
      </c>
      <c r="BB13" s="35" t="str">
        <f>IF($AT13 &gt;$A$13,"-",INDEX(Serie_Encadeada[#All],MATCH($AT13&amp;$AV$2,Serie_Encadeada[[#All],[Mês]],0),Análises!$AJ$6))</f>
        <v>-</v>
      </c>
      <c r="BC13" s="34" t="str">
        <f>IF($AT13 &gt;$A$13,"-", INDEX(Serie_Encadeada[#All],MATCH($AT13&amp;$AU$2,Serie_Encadeada[[#All],[Mês]],0),Análises!AJ$7))</f>
        <v>-</v>
      </c>
      <c r="BD13" s="35" t="str">
        <f>IF($AT13 &gt;$A$13,"-",INDEX(Serie_Encadeada[#All],MATCH($AT13&amp;$AV$2,Serie_Encadeada[[#All],[Mês]],0),Análises!$AJ$7))</f>
        <v>-</v>
      </c>
      <c r="BE13" s="34" t="str">
        <f>IF($AT13 &gt;$A$13,"-",INDEX(Serie_Encadeada[#All],MATCH($AT13&amp;$AU$2,Serie_Encadeada[[#All],[Mês]],0),Análises!$AJ$8))</f>
        <v>-</v>
      </c>
      <c r="BF13" s="35" t="str">
        <f>IF($AT13 &gt;$A$13,"-",INDEX(Serie_Encadeada[#All],MATCH($AT13&amp;$AV$2,Serie_Encadeada[[#All],[Mês]],0),Análises!$AJ$8))</f>
        <v>-</v>
      </c>
    </row>
    <row r="14" spans="1:58" ht="12" customHeight="1" x14ac:dyDescent="0.3">
      <c r="AE14" s="23">
        <v>12</v>
      </c>
      <c r="AF14">
        <v>2014</v>
      </c>
      <c r="AJ14" t="s">
        <v>8</v>
      </c>
      <c r="AK14">
        <v>1</v>
      </c>
      <c r="AT14" s="23">
        <v>11</v>
      </c>
      <c r="AU14" s="34" t="str">
        <f>IF($AT14 &gt;$A$13,"-", INDEX(Serie_Encadeada[#All],MATCH($AT14&amp;$AU$2,Serie_Encadeada[[#All],[Mês]],0),Análises!AJ$3))</f>
        <v>-</v>
      </c>
      <c r="AV14" s="35" t="str">
        <f>IF($AT14 &gt;$A$13,"-",INDEX(Serie_Encadeada[#All],MATCH($AT14&amp;$AV$2,Serie_Encadeada[[#All],[Mês]],0),Análises!$AJ$3))</f>
        <v>-</v>
      </c>
      <c r="AW14" s="34" t="str">
        <f>IF($AT14 &gt;$A$13,"-", INDEX(Serie_Encadeada[#All],MATCH($AT14&amp;$AU$2,Serie_Encadeada[[#All],[Mês]],0),Análises!AJ$4))</f>
        <v>-</v>
      </c>
      <c r="AX14" s="35" t="str">
        <f>IF($AT14 &gt;$A$13,"-",INDEX(Serie_Encadeada[#All],MATCH($AT14&amp;$AV$2,Serie_Encadeada[[#All],[Mês]],0),Análises!$AJ$4))</f>
        <v>-</v>
      </c>
      <c r="AY14" s="34" t="str">
        <f>IF($AT14 &gt;$A$13,"-", INDEX(Serie_Encadeada[#All],MATCH($AT14&amp;$AU$2,Serie_Encadeada[[#All],[Mês]],0),Análises!AJ$5))</f>
        <v>-</v>
      </c>
      <c r="AZ14" s="35" t="str">
        <f>IF($AT14 &gt;$A$13,"-",INDEX(Serie_Encadeada[#All],MATCH($AT14&amp;$AV$2,Serie_Encadeada[[#All],[Mês]],0),Análises!$AJ$5))</f>
        <v>-</v>
      </c>
      <c r="BA14" s="34" t="str">
        <f>IF($AT14 &gt;$A$13,"-", INDEX(Serie_Encadeada[#All],MATCH($AT14&amp;$AU$2,Serie_Encadeada[[#All],[Mês]],0),Análises!AJ$6))</f>
        <v>-</v>
      </c>
      <c r="BB14" s="35" t="str">
        <f>IF($AT14 &gt;$A$13,"-",INDEX(Serie_Encadeada[#All],MATCH($AT14&amp;$AV$2,Serie_Encadeada[[#All],[Mês]],0),Análises!$AJ$6))</f>
        <v>-</v>
      </c>
      <c r="BC14" s="34" t="str">
        <f>IF($AT14 &gt;$A$13,"-", INDEX(Serie_Encadeada[#All],MATCH($AT14&amp;$AU$2,Serie_Encadeada[[#All],[Mês]],0),Análises!AJ$7))</f>
        <v>-</v>
      </c>
      <c r="BD14" s="35" t="str">
        <f>IF($AT14 &gt;$A$13,"-",INDEX(Serie_Encadeada[#All],MATCH($AT14&amp;$AV$2,Serie_Encadeada[[#All],[Mês]],0),Análises!$AJ$7))</f>
        <v>-</v>
      </c>
      <c r="BE14" s="34" t="str">
        <f>IF($AT14 &gt;$A$13,"-",INDEX(Serie_Encadeada[#All],MATCH($AT14&amp;$AU$2,Serie_Encadeada[[#All],[Mês]],0),Análises!$AJ$8))</f>
        <v>-</v>
      </c>
      <c r="BF14" s="35" t="str">
        <f>IF($AT14 &gt;$A$13,"-",INDEX(Serie_Encadeada[#All],MATCH($AT14&amp;$AV$2,Serie_Encadeada[[#All],[Mês]],0),Análises!$AJ$8))</f>
        <v>-</v>
      </c>
    </row>
    <row r="15" spans="1:58" ht="18" customHeight="1" x14ac:dyDescent="0.3">
      <c r="A15" s="209"/>
      <c r="B15" s="209"/>
      <c r="C15" s="209"/>
      <c r="D15" s="210" t="s">
        <v>25</v>
      </c>
      <c r="F15" s="208" t="str">
        <f>A13&amp;"/"&amp;B13</f>
        <v>6/2026</v>
      </c>
      <c r="G15" s="208" t="str">
        <f>F15</f>
        <v>6/2026</v>
      </c>
      <c r="H15" s="208" t="s">
        <v>8</v>
      </c>
      <c r="I15" s="208" t="s">
        <v>8</v>
      </c>
      <c r="K15" s="157" t="str">
        <f>F15</f>
        <v>6/2026</v>
      </c>
      <c r="L15" s="157" t="str">
        <f>G15</f>
        <v>6/2026</v>
      </c>
      <c r="M15" s="157" t="s">
        <v>8</v>
      </c>
      <c r="N15" s="157" t="s">
        <v>8</v>
      </c>
      <c r="P15" s="157" t="str">
        <f>F15</f>
        <v>6/2026</v>
      </c>
      <c r="Q15" s="157" t="str">
        <f>G15</f>
        <v>6/2026</v>
      </c>
      <c r="R15" s="157" t="s">
        <v>8</v>
      </c>
      <c r="S15" s="157" t="s">
        <v>8</v>
      </c>
      <c r="AF15">
        <v>2015</v>
      </c>
      <c r="AT15" s="23">
        <v>12</v>
      </c>
      <c r="AU15" s="34" t="str">
        <f>IF($AT15 &gt;$A$13,"-", INDEX(Serie_Encadeada[#All],MATCH($AT15&amp;$AU$2,Serie_Encadeada[[#All],[Mês]],0),Análises!AJ$3))</f>
        <v>-</v>
      </c>
      <c r="AV15" s="35" t="str">
        <f>IF($AT15 &gt;$A$13,"-",INDEX(Serie_Encadeada[#All],MATCH($AT15&amp;$AV$2,Serie_Encadeada[[#All],[Mês]],0),Análises!$AJ$3))</f>
        <v>-</v>
      </c>
      <c r="AW15" s="34" t="str">
        <f>IF($AT15 &gt;$A$13,"-", INDEX(Serie_Encadeada[#All],MATCH($AT15&amp;$AU$2,Serie_Encadeada[[#All],[Mês]],0),Análises!AJ$4))</f>
        <v>-</v>
      </c>
      <c r="AX15" s="35" t="str">
        <f>IF($AT15 &gt;$A$13,"-",INDEX(Serie_Encadeada[#All],MATCH($AT15&amp;$AV$2,Serie_Encadeada[[#All],[Mês]],0),Análises!$AJ$4))</f>
        <v>-</v>
      </c>
      <c r="AY15" s="34" t="str">
        <f>IF($AT15 &gt;$A$13,"-", INDEX(Serie_Encadeada[#All],MATCH($AT15&amp;$AU$2,Serie_Encadeada[[#All],[Mês]],0),Análises!AJ$5))</f>
        <v>-</v>
      </c>
      <c r="AZ15" s="35" t="str">
        <f>IF($AT15 &gt;$A$13,"-",INDEX(Serie_Encadeada[#All],MATCH($AT15&amp;$AV$2,Serie_Encadeada[[#All],[Mês]],0),Análises!$AJ$5))</f>
        <v>-</v>
      </c>
      <c r="BA15" s="34" t="str">
        <f>IF($AT15 &gt;$A$13,"-", INDEX(Serie_Encadeada[#All],MATCH($AT15&amp;$AU$2,Serie_Encadeada[[#All],[Mês]],0),Análises!AJ$6))</f>
        <v>-</v>
      </c>
      <c r="BB15" s="35" t="str">
        <f>IF($AT15 &gt;$A$13,"-",INDEX(Serie_Encadeada[#All],MATCH($AT15&amp;$AV$2,Serie_Encadeada[[#All],[Mês]],0),Análises!$AJ$6))</f>
        <v>-</v>
      </c>
      <c r="BC15" s="34" t="str">
        <f>IF($AT15 &gt;$A$13,"-", INDEX(Serie_Encadeada[#All],MATCH($AT15&amp;$AU$2,Serie_Encadeada[[#All],[Mês]],0),Análises!AJ$7))</f>
        <v>-</v>
      </c>
      <c r="BD15" s="35" t="str">
        <f>IF($AT15 &gt;$A$13,"-",INDEX(Serie_Encadeada[#All],MATCH($AT15&amp;$AV$2,Serie_Encadeada[[#All],[Mês]],0),Análises!$AJ$7))</f>
        <v>-</v>
      </c>
      <c r="BE15" s="34" t="str">
        <f>IF($AT15 &gt;$A$13,"-",INDEX(Serie_Encadeada[#All],MATCH($AT15&amp;$AU$2,Serie_Encadeada[[#All],[Mês]],0),Análises!$AJ$8))</f>
        <v>-</v>
      </c>
      <c r="BF15" s="35" t="str">
        <f>IF($AT15 &gt;$A$13,"-",INDEX(Serie_Encadeada[#All],MATCH($AT15&amp;$AV$2,Serie_Encadeada[[#All],[Mês]],0),Análises!$AJ$8))</f>
        <v>-</v>
      </c>
    </row>
    <row r="16" spans="1:58" ht="18" customHeight="1" x14ac:dyDescent="0.3">
      <c r="A16" s="209"/>
      <c r="B16" s="209"/>
      <c r="C16" s="209"/>
      <c r="D16" s="211" t="s">
        <v>26</v>
      </c>
      <c r="F16" s="212" t="str">
        <f>IFERROR(AK12&amp;"/"&amp;AL12,"-")</f>
        <v>5/2026</v>
      </c>
      <c r="G16" s="208" t="str">
        <f>IFERROR(A13&amp;"/"&amp;(B13-1),"-")</f>
        <v>6/2025</v>
      </c>
      <c r="H16" s="208" t="s">
        <v>27</v>
      </c>
      <c r="I16" s="208" t="s">
        <v>9</v>
      </c>
      <c r="K16" s="157" t="str">
        <f>F16</f>
        <v>5/2026</v>
      </c>
      <c r="L16" s="157" t="str">
        <f>G16</f>
        <v>6/2025</v>
      </c>
      <c r="M16" s="157" t="s">
        <v>27</v>
      </c>
      <c r="N16" s="157" t="s">
        <v>9</v>
      </c>
      <c r="P16" s="157" t="str">
        <f>F16</f>
        <v>5/2026</v>
      </c>
      <c r="Q16" s="157" t="str">
        <f>G16</f>
        <v>6/2025</v>
      </c>
      <c r="R16" s="157" t="s">
        <v>27</v>
      </c>
      <c r="S16" s="157" t="s">
        <v>9</v>
      </c>
      <c r="AF16">
        <v>2016</v>
      </c>
      <c r="AK16" t="s">
        <v>9</v>
      </c>
      <c r="AT16" s="22" t="s">
        <v>28</v>
      </c>
      <c r="AU16" s="36">
        <f t="shared" ref="AU16:BF16" si="0">AVERAGE(AU4:AU15)</f>
        <v>112.22000000000001</v>
      </c>
      <c r="AV16" s="37">
        <f t="shared" si="0"/>
        <v>110.69000000000001</v>
      </c>
      <c r="AW16" s="36">
        <f t="shared" si="0"/>
        <v>106.99</v>
      </c>
      <c r="AX16" s="37">
        <f t="shared" si="0"/>
        <v>104.73666666666666</v>
      </c>
      <c r="AY16" s="36">
        <f t="shared" si="0"/>
        <v>123.03333333333335</v>
      </c>
      <c r="AZ16" s="37">
        <f t="shared" si="0"/>
        <v>120.46166666666666</v>
      </c>
      <c r="BA16" s="36">
        <f t="shared" si="0"/>
        <v>142.95833333333334</v>
      </c>
      <c r="BB16" s="37">
        <f t="shared" si="0"/>
        <v>135.63833333333335</v>
      </c>
      <c r="BC16" s="36">
        <f t="shared" si="0"/>
        <v>116.25999999999999</v>
      </c>
      <c r="BD16" s="37">
        <f t="shared" si="0"/>
        <v>112.60333333333334</v>
      </c>
      <c r="BE16" s="36">
        <f t="shared" si="0"/>
        <v>81.24666666666667</v>
      </c>
      <c r="BF16" s="37">
        <f t="shared" si="0"/>
        <v>80.573333333333338</v>
      </c>
    </row>
    <row r="17" spans="1:58" ht="18" customHeight="1" x14ac:dyDescent="0.3">
      <c r="A17" s="197"/>
      <c r="B17" s="201"/>
      <c r="C17" s="201"/>
      <c r="D17" s="199">
        <f>IFERROR(IF(AL3=TRUE,((INDEX(Serie_dessazonalizada[#All],MATCH(Análises!$A$13&amp;Análises!$B$13,Serie_dessazonalizada[[#All],[Mês]],0),$AJ$3)/INDEX(Serie_dessazonalizada[#All],MATCH(Análises!$AK$12&amp;Análises!$AL$12,Serie_dessazonalizada[[#All],[Mês]],0),$AJ$3))-1)*100,"-"),"-")</f>
        <v>-1.0714775948587052</v>
      </c>
      <c r="F17" s="113">
        <f>IFERROR(IF(AL3=TRUE,((INDEX(Serie_Encadeada[#All],MATCH(Análises!$A$13&amp;Análises!$B$13,Serie_Encadeada[[#All],[Mês]],0),$AJ3)/INDEX(Serie_Encadeada[#All],MATCH(Análises!$AK$12&amp;Análises!$AL$12,Serie_Encadeada[[#All],[Mês]],0),$AJ3))-1)*100,"-"),"-")</f>
        <v>4.0132641782161471</v>
      </c>
      <c r="G17" s="113">
        <f>IFERROR(IF($AL3=TRUE,((INDEX(Serie_Encadeada[#All],MATCH(Análises!$A$13&amp;Análises!$B$13,Serie_Encadeada[[#All],[Mês]],0),$AJ3)/INDEX(Serie_Encadeada[#All],MATCH(Análises!$AK$13&amp;Análises!$AL$13,Serie_Encadeada[[#All],[Mês]],0),$AJ3))-1)*100,"-"),"-")</f>
        <v>5.6299110612209713</v>
      </c>
      <c r="H17" s="113">
        <f>IFERROR(IF(AL3=TRUE,AM3,"-"),"-")</f>
        <v>1.3822386846146895</v>
      </c>
      <c r="I17" s="112">
        <f>IFERROR(IF(AL3=TRUE,AN3,"-"),"-")</f>
        <v>1.5174496023014683</v>
      </c>
      <c r="J17" s="196"/>
      <c r="K17" s="112">
        <f>IFERROR(IF($AL$3=TRUE,((INDEX(Indice_faturamento[#All],MATCH(Análises!$A$13&amp;Análises!$B$13,Indice_faturamento[[#All],[Mês]],0),4)/INDEX(Indice_faturamento[#All],MATCH(Análises!$AK$12&amp;Análises!$AL$12,Indice_faturamento[[#All],[Mês]],0),4))-1)*100,"-"),"-")</f>
        <v>9.042338709677411</v>
      </c>
      <c r="L17" s="112">
        <f>IFERROR(IF($AL$3=TRUE,((INDEX(Indice_faturamento[#All],MATCH(Análises!$A$13&amp;Análises!$B$13,Indice_faturamento[[#All],[Mês]],0),4)/INDEX(Indice_faturamento[#All],MATCH(Análises!$AK$13&amp;Análises!$AL$13,Indice_faturamento[[#All],[Mês]],0),4))-1)*100,"-"),"-")</f>
        <v>2.2787443267776153</v>
      </c>
      <c r="M17" s="112">
        <f>IFERROR(IF(AL3=TRUE,AO3,"-"),"-")</f>
        <v>9.223932929475275</v>
      </c>
      <c r="N17" s="112">
        <f>IFERROR(IF(AL3=TRUE,AP3,"-"),"-")</f>
        <v>14.749349267980506</v>
      </c>
      <c r="O17" s="109"/>
      <c r="P17" s="112">
        <f>IFERROR(IF($AL$3=TRUE,((INDEX(Indice_faturamento[#All],MATCH(Análises!$A$13&amp;Análises!$B$13,Indice_faturamento[[#All],[Mês]],0),5)/INDEX(Indice_faturamento[#All],MATCH(Análises!$AK$12&amp;Análises!$AL$12,Indice_faturamento[[#All],[Mês]],0),5))-1)*100,"-"),"-")</f>
        <v>3.007518796992481</v>
      </c>
      <c r="Q17" s="112">
        <f>IFERROR(IF($AL$3=TRUE,((INDEX(Indice_faturamento[#All],MATCH(Análises!$A$13&amp;Análises!$B$13,Indice_faturamento[[#All],[Mês]],0),5)/INDEX(Indice_faturamento[#All],MATCH(Análises!$AK$13&amp;Análises!$AL$13,Indice_faturamento[[#All],[Mês]],0),5))-1)*100,"-"),"-")</f>
        <v>5.429670799486952</v>
      </c>
      <c r="R17" s="112">
        <f>IFERROR(IF(AL3=TRUE,AQ3,"-"),"-")</f>
        <v>0.52661247255678667</v>
      </c>
      <c r="S17" s="112">
        <f>IFERROR(IF(AL3=TRUE,AR3,"-"),"-")</f>
        <v>0.26319280094386777</v>
      </c>
      <c r="AF17">
        <v>2017</v>
      </c>
      <c r="AK17" s="25" t="s">
        <v>29</v>
      </c>
      <c r="AL17" s="25" t="s">
        <v>30</v>
      </c>
      <c r="AM17" s="39" t="s">
        <v>10</v>
      </c>
      <c r="AN17" s="26" t="s">
        <v>12</v>
      </c>
      <c r="AO17" s="26" t="s">
        <v>13</v>
      </c>
      <c r="AP17" s="26" t="s">
        <v>14</v>
      </c>
      <c r="AQ17" s="26" t="s">
        <v>15</v>
      </c>
      <c r="AR17" s="26" t="s">
        <v>16</v>
      </c>
    </row>
    <row r="18" spans="1:58" ht="18" customHeight="1" x14ac:dyDescent="0.3">
      <c r="A18" s="197"/>
      <c r="B18" s="201"/>
      <c r="C18" s="201"/>
      <c r="D18" s="199">
        <f>IFERROR(IF(AL5=TRUE,((INDEX(Serie_dessazonalizada[#All],MATCH(Análises!$A$13&amp;Análises!$B$13,Serie_dessazonalizada[[#All],[Mês]],0),$AJ$5)/INDEX(Serie_dessazonalizada[#All],MATCH(Análises!$AK$12&amp;Análises!$AL$12,Serie_dessazonalizada[[#All],[Mês]],0),$AJ$5))-1)*100,"-"),"-")</f>
        <v>0.93454609704817226</v>
      </c>
      <c r="F18" s="113">
        <f>IFERROR(IF(AL5=TRUE,((INDEX(Serie_Encadeada[#All],MATCH(Análises!$A$13&amp;Análises!$B$13,Serie_Encadeada[[#All],[Mês]],0),$AJ5)/INDEX(Serie_Encadeada[#All],MATCH(Análises!$AK$12&amp;Análises!$AL$12,Serie_Encadeada[[#All],[Mês]],0),$AJ5))-1)*100,"-"),"-")</f>
        <v>1.0561109319574324</v>
      </c>
      <c r="G18" s="113">
        <f>IFERROR(IF($AL5=TRUE,((INDEX(Serie_Encadeada[#All],MATCH(Análises!$A$13&amp;Análises!$B$13,Serie_Encadeada[[#All],[Mês]],0),$AJ5)/INDEX(Serie_Encadeada[#All],MATCH(Análises!$AK$13&amp;Análises!$AL$13,Serie_Encadeada[[#All],[Mês]],0),$AJ5))-1)*100,"-"),"-")</f>
        <v>4.3974348296826893</v>
      </c>
      <c r="H18" s="113">
        <f>IFERROR(IF(AL5=TRUE,AM5,"-"),"-")</f>
        <v>2.1348423426539753</v>
      </c>
      <c r="I18" s="112">
        <f>IFERROR(IF(AL5=TRUE,AN5,"-"),"-")</f>
        <v>1.6350291770538927</v>
      </c>
      <c r="J18" s="196"/>
      <c r="K18" s="112">
        <f>IFERROR(IF($AL$5=TRUE,((INDEX(Indice_Emprego[#All],MATCH(Análises!$A$13&amp;Análises!$B$13,Indice_Emprego[[#All],[Mês]],0),4)/INDEX(Indice_Emprego[#All],MATCH(Análises!$AK$12&amp;Análises!$AL$12,Indice_Emprego[[#All],[Mês]],0),4))-1)*100,"-"),"-")</f>
        <v>1.488913029586536</v>
      </c>
      <c r="L18" s="112">
        <f>IFERROR(IF($AL$5=TRUE,((INDEX(Indice_Emprego[#All],MATCH(Análises!$A$13&amp;Análises!$B$13,Indice_Emprego[[#All],[Mês]],0),4)/INDEX(Indice_Emprego[#All],MATCH(Análises!$AK$13&amp;Análises!$AL$13,Indice_Emprego[[#All],[Mês]],0),4))-1)*100,"-"),"-")</f>
        <v>2.2336659156742877</v>
      </c>
      <c r="M18" s="112">
        <f>IFERROR(IF(AL5=TRUE,AO5,"-"),"-")</f>
        <v>0.66132027869927335</v>
      </c>
      <c r="N18" s="112">
        <f>IFERROR(IF(AL5=TRUE,AP5,"-"),"-")</f>
        <v>7.5927302281586506E-2</v>
      </c>
      <c r="O18" s="109"/>
      <c r="P18" s="112">
        <f>IFERROR(IF($AL$5=TRUE,((INDEX(Indice_Emprego[#All],MATCH(Análises!$A$13&amp;Análises!$B$13,Indice_Emprego[[#All],[Mês]],0),5)/INDEX(Indice_Emprego[#All],MATCH(Análises!$AK$12&amp;Análises!$AL$12,Indice_Emprego[[#All],[Mês]],0),5))-1)*100,"-"),"-")</f>
        <v>1.1550749569918972</v>
      </c>
      <c r="Q18" s="112">
        <f>IFERROR(IF($AL$5=TRUE,((INDEX(Indice_Emprego[#All],MATCH(Análises!$A$13&amp;Análises!$B$13,Indice_Emprego[[#All],[Mês]],0),5)/INDEX(Indice_Emprego[#All],MATCH(Análises!$AK$13&amp;Análises!$AL$13,Indice_Emprego[[#All],[Mês]],0),5))-1)*100,"-"),"-")</f>
        <v>4.6795523906409064</v>
      </c>
      <c r="R18" s="112">
        <f>IFERROR(IF(AL5=TRUE,AQ5,"-"),"-")</f>
        <v>2.2441222018865226</v>
      </c>
      <c r="S18" s="112">
        <f>IFERROR(IF(AL5=TRUE,AR5,"-"),"-")</f>
        <v>1.755182219826823</v>
      </c>
      <c r="AF18">
        <v>2018</v>
      </c>
      <c r="AK18" s="25">
        <f t="shared" ref="AK18:AK40" si="1">AK19-1</f>
        <v>260</v>
      </c>
      <c r="AL18" s="25">
        <v>1</v>
      </c>
      <c r="AM18" s="40">
        <f>INDEX(Serie_Encadeada[#All],$AK18,$AJ$3)</f>
        <v>123.12</v>
      </c>
      <c r="AN18" s="40">
        <f>INDEX(Serie_Encadeada[#All],$AK18,$AJ$4)</f>
        <v>109.06</v>
      </c>
      <c r="AO18" s="40">
        <f>INDEX(Serie_Encadeada[#All],$AK18,$AJ$5)</f>
        <v>118.65</v>
      </c>
      <c r="AP18" s="40">
        <f>INDEX(Serie_Encadeada[#All],$AK18,$AJ$6)</f>
        <v>138.06</v>
      </c>
      <c r="AQ18" s="40">
        <f>INDEX(Serie_Encadeada[#All],$AK18,$AJ$7)</f>
        <v>116.36</v>
      </c>
      <c r="AR18" s="40">
        <f>INDEX(Serie_Encadeada[#All],$AK18,$AJ$8)</f>
        <v>82.01</v>
      </c>
      <c r="AU18" s="22" t="s">
        <v>2</v>
      </c>
    </row>
    <row r="19" spans="1:58" ht="18" customHeight="1" x14ac:dyDescent="0.3">
      <c r="A19" s="197"/>
      <c r="B19" s="201"/>
      <c r="C19" s="201"/>
      <c r="D19" s="199">
        <f>IFERROR(IF(AL4=TRUE,((INDEX(Serie_dessazonalizada[#All],MATCH(Análises!$A$13&amp;Análises!$B$13,Serie_dessazonalizada[[#All],[Mês]],0),$AJ$4)/INDEX(Serie_dessazonalizada[#All],MATCH(Análises!$AK$12&amp;Análises!$AL$12,Serie_dessazonalizada[[#All],[Mês]],0),$AJ$4))-1)*100,"-"),"-")</f>
        <v>0.39794405785347209</v>
      </c>
      <c r="F19" s="113">
        <f>IFERROR(IF(AL4=TRUE,((INDEX(Serie_Encadeada[#All],MATCH(Análises!$A$13&amp;Análises!$B$13,Serie_Encadeada[[#All],[Mês]],0),$AJ4)/INDEX(Serie_Encadeada[#All],MATCH(Análises!$AK$12&amp;Análises!$AL$12,Serie_Encadeada[[#All],[Mês]],0),$AJ4))-1)*100,"-"),"-")</f>
        <v>3.4099332839140128</v>
      </c>
      <c r="G19" s="113">
        <f>IFERROR(IF($AL4=TRUE,((INDEX(Serie_Encadeada[#All],MATCH(Análises!$A$13&amp;Análises!$B$13,Serie_Encadeada[[#All],[Mês]],0),$AJ4)/INDEX(Serie_Encadeada[#All],MATCH(Análises!$AK$13&amp;Análises!$AL$13,Serie_Encadeada[[#All],[Mês]],0),$AJ4))-1)*100,"-"),"-")</f>
        <v>4.3868674586100331</v>
      </c>
      <c r="H19" s="112">
        <f>IFERROR(IF(AL4=TRUE,AM4,"-"),"-")</f>
        <v>2.1514273893256108</v>
      </c>
      <c r="I19" s="112">
        <f>IFERROR(IF(AL4=TRUE,AN4,"-"),"-")</f>
        <v>1.3904259019192455</v>
      </c>
      <c r="J19" s="196"/>
      <c r="K19" s="112">
        <f>IFERROR(IF($AL$4=TRUE,((INDEX(Indice_Horas[#All],MATCH(Análises!$A$13&amp;Análises!$B$13,Indice_Horas[[#All],[Mês]],0),4)/INDEX(Indice_Horas[#All],MATCH(Análises!$AK$12&amp;Análises!$AL$12,Indice_Horas[[#All],[Mês]],0),4))-1)*100,"-"),"-")</f>
        <v>-4.2603257167626474</v>
      </c>
      <c r="L19" s="112">
        <f>IFERROR(IF($AL$4=TRUE,((INDEX(Indice_Horas[#All],MATCH(Análises!$A$13&amp;Análises!$B$13,Indice_Horas[[#All],[Mês]],0),4)/INDEX(Indice_Horas[#All],MATCH(Análises!$AK$13&amp;Análises!$AL$13,Indice_Horas[[#All],[Mês]],0),4))-1)*100,"-"),"-")</f>
        <v>-5.0482097893508548</v>
      </c>
      <c r="M19" s="112">
        <f>IFERROR(IF(AL4=TRUE,AO4,"-"),"-")</f>
        <v>-1.279769559179067</v>
      </c>
      <c r="N19" s="112">
        <f>IFERROR(IF(AL4=TRUE,AP4,"-"),"-")</f>
        <v>-0.15321494308424555</v>
      </c>
      <c r="O19" s="109"/>
      <c r="P19" s="112">
        <f>IFERROR(IF($AL$4=TRUE,((INDEX(Indice_Horas[#All],MATCH(Análises!$A$13&amp;Análises!$B$13,Indice_Horas[[#All],[Mês]],0),5)/INDEX(Indice_Horas[#All],MATCH(Análises!$AK$12&amp;Análises!$AL$12,Indice_Horas[[#All],[Mês]],0),5))-1)*100,"-"),"-")</f>
        <v>3.8887827250143392</v>
      </c>
      <c r="Q19" s="112">
        <f>IFERROR(IF($AL$4=TRUE,((INDEX(Indice_Horas[#All],MATCH(Análises!$A$13&amp;Análises!$B$13,Indice_Horas[[#All],[Mês]],0),5)/INDEX(Indice_Horas[#All],MATCH(Análises!$AK$13&amp;Análises!$AL$13,Indice_Horas[[#All],[Mês]],0),5))-1)*100,"-"),"-")</f>
        <v>5.0429910153608315</v>
      </c>
      <c r="R19" s="112">
        <f>IFERROR(IF(AL4=TRUE,AQ4,"-"),"-")</f>
        <v>2.442758143898871</v>
      </c>
      <c r="S19" s="112">
        <f>IFERROR(IF(AL4=TRUE,AR4,"-"),"-")</f>
        <v>1.517528806079893</v>
      </c>
      <c r="AF19">
        <v>2019</v>
      </c>
      <c r="AK19" s="25">
        <f t="shared" si="1"/>
        <v>261</v>
      </c>
      <c r="AL19" s="25">
        <v>2</v>
      </c>
      <c r="AM19" s="40">
        <f>INDEX(Serie_Encadeada[#All],$AK19,$AJ$3)</f>
        <v>129.57</v>
      </c>
      <c r="AN19" s="40">
        <f>INDEX(Serie_Encadeada[#All],$AK19,$AJ$4)</f>
        <v>108.5</v>
      </c>
      <c r="AO19" s="40">
        <f>INDEX(Serie_Encadeada[#All],$AK19,$AJ$5)</f>
        <v>118.88</v>
      </c>
      <c r="AP19" s="40">
        <f>INDEX(Serie_Encadeada[#All],$AK19,$AJ$6)</f>
        <v>132.91</v>
      </c>
      <c r="AQ19" s="40">
        <f>INDEX(Serie_Encadeada[#All],$AK19,$AJ$7)</f>
        <v>111.81</v>
      </c>
      <c r="AR19" s="40">
        <f>INDEX(Serie_Encadeada[#All],$AK19,$AJ$8)</f>
        <v>81.150000000000006</v>
      </c>
      <c r="AU19" s="160">
        <f>$B$13</f>
        <v>2026</v>
      </c>
      <c r="AV19" s="160">
        <f>$AL$13</f>
        <v>2025</v>
      </c>
      <c r="AW19" s="160">
        <f>$B$13</f>
        <v>2026</v>
      </c>
      <c r="AX19" s="160">
        <f>$AL$13</f>
        <v>2025</v>
      </c>
      <c r="AY19" s="160">
        <f>$B$13</f>
        <v>2026</v>
      </c>
      <c r="AZ19" s="160">
        <f>$AL$13</f>
        <v>2025</v>
      </c>
      <c r="BA19" s="160">
        <f>$B$13</f>
        <v>2026</v>
      </c>
      <c r="BB19" s="160">
        <f>$AL$13</f>
        <v>2025</v>
      </c>
      <c r="BC19" s="160">
        <f>$B$13</f>
        <v>2026</v>
      </c>
      <c r="BD19" s="160">
        <f>$AL$13</f>
        <v>2025</v>
      </c>
      <c r="BE19" s="160">
        <f>$B$13</f>
        <v>2026</v>
      </c>
      <c r="BF19" s="160">
        <f>$AL$13</f>
        <v>2025</v>
      </c>
    </row>
    <row r="20" spans="1:58" ht="18" customHeight="1" x14ac:dyDescent="0.3">
      <c r="A20" s="197"/>
      <c r="B20" s="201"/>
      <c r="C20" s="201"/>
      <c r="D20" s="199">
        <f>IFERROR(IF(AL6=TRUE,((INDEX(Serie_dessazonalizada[#All],MATCH(Análises!$A$13&amp;Análises!$B$13,Serie_dessazonalizada[[#All],[Mês]],0),$AJ$6)/INDEX(Serie_dessazonalizada[#All],MATCH(Análises!$AK$12&amp;Análises!$AL$12,Serie_dessazonalizada[[#All],[Mês]],0),$AJ$6))-1)*100,"-"),"-")</f>
        <v>-1.0890183874854742</v>
      </c>
      <c r="F20" s="113">
        <f>IFERROR(IF(AL6=TRUE,((INDEX(Serie_Encadeada[#All],MATCH(Análises!$A$13&amp;Análises!$B$13,Serie_Encadeada[[#All],[Mês]],0),$AJ6)/INDEX(Serie_Encadeada[#All],MATCH(Análises!$AK$12&amp;Análises!$AL$12,Serie_Encadeada[[#All],[Mês]],0),$AJ6))-1)*100,"-"),"-")</f>
        <v>-2.1132347637937254</v>
      </c>
      <c r="G20" s="113">
        <f>IFERROR(IF($AL6=TRUE,((INDEX(Serie_Encadeada[#All],MATCH(Análises!$A$13&amp;Análises!$B$13,Serie_Encadeada[[#All],[Mês]],0),$AJ6)/INDEX(Serie_Encadeada[#All],MATCH(Análises!$AK$13&amp;Análises!$AL$13,Serie_Encadeada[[#All],[Mês]],0),$AJ6))-1)*100,"-"),"-")</f>
        <v>4.8840803709428116</v>
      </c>
      <c r="H20" s="113">
        <f>IFERROR(IF(AL6=TRUE,AM6,"-"),"-")</f>
        <v>5.396704471449798</v>
      </c>
      <c r="I20" s="112">
        <f>IFERROR(IF(AL6=TRUE,AN6,"-"),"-")</f>
        <v>2.0379430085835981</v>
      </c>
      <c r="J20" s="196"/>
      <c r="K20" s="112">
        <f>IFERROR(IF($AL$6=TRUE,((INDEX(Indice_massa_salarial[#All],MATCH(Análises!$A$13&amp;Análises!$B$13,Indice_massa_salarial[[#All],[Mês]],0),4)/INDEX(Indice_massa_salarial[#All],MATCH(Análises!$AK$12&amp;Análises!$AL$12,Indice_massa_salarial[[#All],[Mês]],0),4))-1)*100,"-"),"-")</f>
        <v>-2.4268866316722315</v>
      </c>
      <c r="L20" s="112">
        <f>IFERROR(IF($AL$6=TRUE,((INDEX(Indice_massa_salarial[#All],MATCH(Análises!$A$13&amp;Análises!$B$13,Indice_massa_salarial[[#All],[Mês]],0),4)/INDEX(Indice_massa_salarial[#All],MATCH(Análises!$AK$13&amp;Análises!$AL$13,Indice_massa_salarial[[#All],[Mês]],0),4))-1)*100,"-"),"-")</f>
        <v>2.4259338772005146</v>
      </c>
      <c r="M20" s="112">
        <f>IFERROR(IF(AL6=TRUE,AO6,"-"),"-")</f>
        <v>6.3145618127290915</v>
      </c>
      <c r="N20" s="112">
        <f>IFERROR(IF(AL6=TRUE,AP6,"-"),"-")</f>
        <v>4.5863948803034349</v>
      </c>
      <c r="O20" s="109"/>
      <c r="P20" s="112">
        <f>IFERROR(IF($AL$6=TRUE,((INDEX(Indice_massa_salarial[#All],MATCH(Análises!$A$13&amp;Análises!$B$13,Indice_massa_salarial[[#All],[Mês]],0),5)/INDEX(Indice_massa_salarial[#All],MATCH(Análises!$AK$12&amp;Análises!$AL$12,Indice_massa_salarial[[#All],[Mês]],0),5))-1)*100,"-"),"-")</f>
        <v>-2.1464829586657075</v>
      </c>
      <c r="Q20" s="112">
        <f>IFERROR(IF($AL$6=TRUE,((INDEX(Indice_massa_salarial[#All],MATCH(Análises!$A$13&amp;Análises!$B$13,Indice_massa_salarial[[#All],[Mês]],0),5)/INDEX(Indice_massa_salarial[#All],MATCH(Análises!$AK$13&amp;Análises!$AL$13,Indice_massa_salarial[[#All],[Mês]],0),5))-1)*100,"-"),"-")</f>
        <v>5.0443717888836836</v>
      </c>
      <c r="R20" s="112">
        <f>IFERROR(IF(AL6=TRUE,AQ6,"-"),"-")</f>
        <v>5.2620401024423558</v>
      </c>
      <c r="S20" s="112">
        <f>IFERROR(IF(AL6=TRUE,AR6,"-"),"-")</f>
        <v>1.7650780765006369</v>
      </c>
      <c r="AF20">
        <v>2020</v>
      </c>
      <c r="AK20" s="25">
        <f t="shared" si="1"/>
        <v>262</v>
      </c>
      <c r="AL20" s="25">
        <v>3</v>
      </c>
      <c r="AM20" s="40">
        <f>INDEX(Serie_Encadeada[#All],$AK20,$AJ$3)</f>
        <v>124.59</v>
      </c>
      <c r="AN20" s="40">
        <f>INDEX(Serie_Encadeada[#All],$AK20,$AJ$4)</f>
        <v>105.7</v>
      </c>
      <c r="AO20" s="40">
        <f>INDEX(Serie_Encadeada[#All],$AK20,$AJ$5)</f>
        <v>119.48</v>
      </c>
      <c r="AP20" s="40">
        <f>INDEX(Serie_Encadeada[#All],$AK20,$AJ$6)</f>
        <v>132.06</v>
      </c>
      <c r="AQ20" s="40">
        <f>INDEX(Serie_Encadeada[#All],$AK20,$AJ$7)</f>
        <v>110.53</v>
      </c>
      <c r="AR20" s="40">
        <f>INDEX(Serie_Encadeada[#All],$AK20,$AJ$8)</f>
        <v>82.96</v>
      </c>
      <c r="AT20" t="s">
        <v>11</v>
      </c>
      <c r="AU20" s="91" t="s">
        <v>10</v>
      </c>
      <c r="AV20" s="91"/>
      <c r="AW20" s="91" t="s">
        <v>12</v>
      </c>
      <c r="AX20" s="91"/>
      <c r="AY20" s="91" t="s">
        <v>13</v>
      </c>
      <c r="AZ20" s="91"/>
      <c r="BA20" s="91" t="s">
        <v>14</v>
      </c>
      <c r="BB20" s="91"/>
      <c r="BC20" s="91" t="s">
        <v>15</v>
      </c>
      <c r="BD20" s="91"/>
      <c r="BE20" s="91" t="s">
        <v>16</v>
      </c>
      <c r="BF20" s="91"/>
    </row>
    <row r="21" spans="1:58" ht="18" customHeight="1" x14ac:dyDescent="0.3">
      <c r="A21" s="197"/>
      <c r="B21" s="201"/>
      <c r="C21" s="201"/>
      <c r="D21" s="199">
        <f>IFERROR(IF(AL7=TRUE,((INDEX(Serie_dessazonalizada[#All],MATCH(Análises!$A$13&amp;Análises!$B$13,Serie_dessazonalizada[[#All],[Mês]],0),$AJ$7)/INDEX(Serie_dessazonalizada[#All],MATCH(Análises!$AK$12&amp;Análises!$AL$12,Serie_dessazonalizada[[#All],[Mês]],0),$AJ$7))-1)*100,"-"),"-")</f>
        <v>-2.1016439902689199</v>
      </c>
      <c r="F21" s="113">
        <f>IFERROR(IF(AL7=TRUE,((INDEX(Serie_Encadeada[#All],MATCH(Análises!$A$13&amp;Análises!$B$13,Serie_Encadeada[[#All],[Mês]],0),$AJ7)/INDEX(Serie_Encadeada[#All],MATCH(Análises!$AK$12&amp;Análises!$AL$12,Serie_Encadeada[[#All],[Mês]],0),$AJ7))-1)*100,"-"),"-")</f>
        <v>-3.1224836718260707</v>
      </c>
      <c r="G21" s="113">
        <f>IFERROR(IF($AL7=TRUE,((INDEX(Serie_Encadeada[#All],MATCH(Análises!$A$13&amp;Análises!$B$13,Serie_Encadeada[[#All],[Mês]],0),$AJ7)/INDEX(Serie_Encadeada[#All],MATCH(Análises!$AK$13&amp;Análises!$AL$13,Serie_Encadeada[[#All],[Mês]],0),$AJ7))-1)*100,"-"),"-")</f>
        <v>0.47323002690915494</v>
      </c>
      <c r="H21" s="113">
        <f>IFERROR(IF(AL7=TRUE,AM7,"-"),"-")</f>
        <v>3.2473875847369715</v>
      </c>
      <c r="I21" s="112">
        <f>IFERROR(IF(AL7=TRUE,AN7,"-"),"-")</f>
        <v>0.40401038681692203</v>
      </c>
      <c r="J21" s="196"/>
      <c r="K21" s="112">
        <f>IFERROR(IF($AL$7=TRUE,((INDEX(Indice_RMR[#All],MATCH(Análises!$A$13&amp;Análises!$B$13,Indice_RMR[[#All],[Mês]],0),4)/INDEX(Indice_RMR[#All],MATCH(Análises!$AK$12&amp;Análises!$AL$12,Indice_RMR[[#All],[Mês]],0),4))-1)*100,"-"),"-")</f>
        <v>-3.8514883175077341</v>
      </c>
      <c r="L21" s="112">
        <f>IFERROR(IF($AL$7=TRUE,((INDEX(Indice_RMR[#All],MATCH(Análises!$A$13&amp;Análises!$B$13,Indice_RMR[[#All],[Mês]],0),4)/INDEX(Indice_RMR[#All],MATCH(Análises!$AK$13&amp;Análises!$AL$13,Indice_RMR[[#All],[Mês]],0),4))-1)*100,"-"),"-")</f>
        <v>0.1889938854919393</v>
      </c>
      <c r="M21" s="112">
        <f>IFERROR(IF(AL7=TRUE,AO7,"-"),"-")</f>
        <v>5.9747563715112362</v>
      </c>
      <c r="N21" s="112">
        <f>IFERROR(IF(AL7=TRUE,AP7,"-"),"-")</f>
        <v>4.6569203397227366</v>
      </c>
      <c r="O21" s="109"/>
      <c r="P21" s="113">
        <f>IFERROR(IF($AL$7=TRUE,((INDEX(Indice_RMR[#All],MATCH(Análises!$A$13&amp;Análises!$B$13,Indice_RMR[[#All],[Mês]],0),5)/INDEX(Indice_RMR[#All],MATCH(Análises!$AK$12&amp;Análises!$AL$12,Indice_RMR[[#All],[Mês]],0),5))-1)*100,"-"),"-")</f>
        <v>-3.2663538992652952</v>
      </c>
      <c r="Q21" s="112">
        <f>IFERROR(IF($AL$7=TRUE,((INDEX(Indice_RMR[#All],MATCH(Análises!$A$13&amp;Análises!$B$13,Indice_RMR[[#All],[Mês]],0),5)/INDEX(Indice_RMR[#All],MATCH(Análises!$AK$13&amp;Análises!$AL$13,Indice_RMR[[#All],[Mês]],0),5))-1)*100,"-"),"-")</f>
        <v>0.34894398530762594</v>
      </c>
      <c r="R21" s="112">
        <f>IFERROR(IF(AL7=TRUE,AQ7,"-"),"-")</f>
        <v>2.9977668337844099</v>
      </c>
      <c r="S21" s="112">
        <f>IFERROR(IF(AL7=TRUE,AR7,"-"),"-")</f>
        <v>1.7524429054116553E-2</v>
      </c>
      <c r="AF21">
        <v>2021</v>
      </c>
      <c r="AK21" s="25">
        <f t="shared" si="1"/>
        <v>263</v>
      </c>
      <c r="AL21" s="25">
        <v>4</v>
      </c>
      <c r="AM21" s="40">
        <f>INDEX(Serie_Encadeada[#All],$AK21,$AJ$3)</f>
        <v>125.4</v>
      </c>
      <c r="AN21" s="40">
        <f>INDEX(Serie_Encadeada[#All],$AK21,$AJ$4)</f>
        <v>107.71</v>
      </c>
      <c r="AO21" s="40">
        <f>INDEX(Serie_Encadeada[#All],$AK21,$AJ$5)</f>
        <v>119.17</v>
      </c>
      <c r="AP21" s="40">
        <f>INDEX(Serie_Encadeada[#All],$AK21,$AJ$6)</f>
        <v>132.72999999999999</v>
      </c>
      <c r="AQ21" s="40">
        <f>INDEX(Serie_Encadeada[#All],$AK21,$AJ$7)</f>
        <v>111.38</v>
      </c>
      <c r="AR21" s="40">
        <f>INDEX(Serie_Encadeada[#All],$AK21,$AJ$8)</f>
        <v>82.25</v>
      </c>
      <c r="AT21" s="23">
        <v>1</v>
      </c>
      <c r="AU21" s="92">
        <f>INDEX(Indice_faturamento[#All],MATCH($AT21&amp;$AU$19,Indice_faturamento[[#All],[Mês]],0),$AI$3)</f>
        <v>111.61</v>
      </c>
      <c r="AV21" s="94">
        <f>INDEX(Indice_faturamento[#All],MATCH($AT21&amp;$AV$2,Indice_faturamento[[#All],[Mês]],0),$AI$3)</f>
        <v>91.95</v>
      </c>
      <c r="AW21" s="93">
        <f>INDEX(Indice_Horas[#All],MATCH($AT21&amp;$AU$19,Indice_Horas[[#All],[Mês]],0),$AI$3)</f>
        <v>163.86</v>
      </c>
      <c r="AX21" s="93">
        <f>INDEX(Indice_Horas[#All],MATCH($AT21&amp;$AV$2,Indice_Horas[[#All],[Mês]],0),$AI$3)</f>
        <v>160.46</v>
      </c>
      <c r="AY21" s="92">
        <f>INDEX(Indice_Emprego[#All],MATCH($AT21&amp;$AU$19,Indice_Emprego[[#All],[Mês]],0),$AI$3)</f>
        <v>157.19</v>
      </c>
      <c r="AZ21" s="94">
        <f>INDEX(Indice_Emprego[#All],MATCH($AT21&amp;$AV$2,Indice_Emprego[[#All],[Mês]],0),$AI$3)</f>
        <v>155.85</v>
      </c>
      <c r="BA21" s="93">
        <f>INDEX(Indice_massa_salarial[#All],MATCH($AT21&amp;$AU$19,Indice_massa_salarial[[#All],[Mês]],0),$AI$3)</f>
        <v>149.55000000000001</v>
      </c>
      <c r="BB21" s="93">
        <f>INDEX(Indice_massa_salarial[#All],MATCH($AT21&amp;$AV$2,Indice_massa_salarial[[#All],[Mês]],0),$AI$3)</f>
        <v>148.53</v>
      </c>
      <c r="BC21" s="92">
        <f>INDEX(Indice_RMR[#All],MATCH($AT21&amp;$AU$19,Indice_RMR[[#All],[Mês]],0),$AI$3)</f>
        <v>95.14</v>
      </c>
      <c r="BD21" s="94">
        <f>INDEX(Indice_RMR[#All],MATCH($AT21&amp;$AV$2,Indice_RMR[[#All],[Mês]],0),$AI$3)</f>
        <v>95.3</v>
      </c>
      <c r="BE21" s="93">
        <f>INDEX(Indice_UCI[#All],MATCH($AT21&amp;$AU$19,Indice_UCI[[#All],[Mês]],0),$AI$3)</f>
        <v>89.19</v>
      </c>
      <c r="BF21" s="94">
        <f>INDEX(Indice_UCI[#All],MATCH($AT21&amp;$AV$2,Indice_UCI[[#All],[Mês]],0),$AI$3)</f>
        <v>88.96</v>
      </c>
    </row>
    <row r="22" spans="1:58" ht="18" customHeight="1" x14ac:dyDescent="0.3">
      <c r="A22" s="197"/>
      <c r="B22" s="201"/>
      <c r="C22" s="201"/>
      <c r="D22" s="202" t="str">
        <f>IFERROR(IF(AL8=TRUE,ROUNDUP(INDEX(Serie_dessazonalizada[#All],MATCH(Análises!$A$13&amp;Análises!$B$13,Serie_dessazonalizada[[#All],[Mês]],0),$AJ8)-INDEX(Serie_dessazonalizada[#All],MATCH(Análises!$AK$12&amp;Análises!$AL$12,Serie_dessazonalizada[[#All],[Mês]],0),$AJ8),2)&amp;" p.p.","-"),"-")</f>
        <v>-1,27 p.p.</v>
      </c>
      <c r="E22" s="109"/>
      <c r="F22" s="113" t="str">
        <f>IFERROR(IF(AL8=TRUE,ROUNDUP(INDEX(Serie_Encadeada[#All],MATCH(Análises!$A$13&amp;Análises!$B$13,Serie_Encadeada[[#All],[Mês]],0),$AJ8)-INDEX(Serie_Encadeada[#All],MATCH(Análises!$AK$12&amp;Análises!$AL$12,Serie_Encadeada[[#All],[Mês]],0),$AJ8),2)&amp;" p.p.","-"),"-")</f>
        <v>-1,64 p.p.</v>
      </c>
      <c r="G22" s="200" t="str">
        <f>IFERROR(IF($AL8=TRUE,ROUNDUP(((INDEX(Serie_Encadeada[#All],MATCH(Análises!$A$13&amp;Análises!$B$13,Serie_Encadeada[[#All],[Mês]],0),$AJ8)-INDEX(Serie_Encadeada[#All],MATCH(Análises!$AK$13&amp;Análises!$AL$13,Serie_Encadeada[[#All],[Mês]],0),$AJ8))),2)&amp;" p.p.","-"),"-")</f>
        <v>-1,92 p.p.</v>
      </c>
      <c r="H22" s="113" t="str">
        <f>IFERROR(IF(AL8=TRUE,AM8,"-"),"-")</f>
        <v>0,68 p.p.</v>
      </c>
      <c r="I22" s="112" t="str">
        <f>IFERROR(IF(AL8=TRUE,AN8,"-"),"-")</f>
        <v>0,21 p.p.</v>
      </c>
      <c r="J22" s="196"/>
      <c r="K22" s="113" t="str">
        <f>IFERROR(IF($AL$8=TRUE,ROUNDUP(INDEX(Indice_UCI[#All],MATCH(Análises!$A$13&amp;Análises!$B$13,Indice_UCI[[#All],[Mês]],0),4)-INDEX(Indice_UCI[#All],MATCH(Análises!$AK$12&amp;Análises!$AL$12,Indice_UCI[[#All],[Mês]],0),4),2)&amp;" p.p.","-"),"-")</f>
        <v>1,08 p.p.</v>
      </c>
      <c r="L22" s="112" t="str">
        <f>IFERROR(IF($AL$8=TRUE,ROUNDUP(((INDEX(Indice_UCI[#All],MATCH(Análises!$A$13&amp;Análises!$B$13,Indice_UCI[[#All],[Mês]],0),4)-INDEX(Indice_UCI[#All],MATCH(Análises!$AK$13&amp;Análises!$AL$13,Indice_UCI[[#All],[Mês]],0),4))),2)&amp;" p.p.","-"),"-")</f>
        <v>5,22 p.p.</v>
      </c>
      <c r="M22" s="206" t="str">
        <f>IFERROR(IF(AL8=TRUE,AO8,"-"),"-")</f>
        <v>9,19 p.p.</v>
      </c>
      <c r="N22" s="112" t="str">
        <f>IFERROR(IF(AL8=TRUE,AP8,"-"),"-")</f>
        <v>7,93 p.p.</v>
      </c>
      <c r="O22" s="109"/>
      <c r="P22" s="113" t="str">
        <f>IFERROR(IF($AL$8=TRUE,ROUNDUP(INDEX(Indice_UCI[#All],MATCH(Análises!$A$13&amp;Análises!$B$13,Indice_UCI[[#All],[Mês]],0),5)-INDEX(Indice_UCI[#All],MATCH(Análises!$AK$12&amp;Análises!$AL$12,Indice_UCI[[#All],[Mês]],0),5),2)&amp;" p.p.","-"),"-")</f>
        <v>-1,8 p.p.</v>
      </c>
      <c r="Q22" s="112" t="str">
        <f>IFERROR(IF($AL$8=TRUE,ROUNDUP(((INDEX(Indice_UCI[#All],MATCH(Análises!$A$13&amp;Análises!$B$13,Indice_UCI[[#All],[Mês]],0),5)-INDEX(Indice_UCI[#All],MATCH(Análises!$AK$13&amp;Análises!$AL$13,Indice_UCI[[#All],[Mês]],0),5))),2)&amp;" p.p.","-"),"-")</f>
        <v>-2,34 p.p.</v>
      </c>
      <c r="R22" s="112" t="str">
        <f>IFERROR(IF(AL8=TRUE,AQ8,"-"),"-")</f>
        <v>0,16 p.p.</v>
      </c>
      <c r="S22" s="112" t="str">
        <f>IFERROR(IF(AL8=TRUE,AR8,"-"),"-")</f>
        <v>-0,27 p.p.</v>
      </c>
      <c r="AF22">
        <v>2022</v>
      </c>
      <c r="AK22" s="25">
        <f t="shared" si="1"/>
        <v>264</v>
      </c>
      <c r="AL22" s="25">
        <v>5</v>
      </c>
      <c r="AM22" s="40">
        <f>INDEX(Serie_Encadeada[#All],$AK22,$AJ$3)</f>
        <v>121.89</v>
      </c>
      <c r="AN22" s="40">
        <f>INDEX(Serie_Encadeada[#All],$AK22,$AJ$4)</f>
        <v>105.85</v>
      </c>
      <c r="AO22" s="40">
        <f>INDEX(Serie_Encadeada[#All],$AK22,$AJ$5)</f>
        <v>118.94</v>
      </c>
      <c r="AP22" s="40">
        <f>INDEX(Serie_Encadeada[#All],$AK22,$AJ$6)</f>
        <v>147.01</v>
      </c>
      <c r="AQ22" s="40">
        <f>INDEX(Serie_Encadeada[#All],$AK22,$AJ$7)</f>
        <v>123.6</v>
      </c>
      <c r="AR22" s="40">
        <f>INDEX(Serie_Encadeada[#All],$AK22,$AJ$8)</f>
        <v>80.900000000000006</v>
      </c>
      <c r="AT22" s="23">
        <v>2</v>
      </c>
      <c r="AU22" s="86">
        <f>IF($AT22 &gt;$A$13,"-", INDEX(Indice_faturamento[#All],MATCH($AT22&amp;$AU$19,Indice_faturamento[[#All],[Mês]],0),$AI$3))</f>
        <v>100.28</v>
      </c>
      <c r="AV22" s="85">
        <f>IF($AT22 &gt;$A$13,"-",INDEX(Indice_faturamento[#All],MATCH($AT22&amp;$AV$2,Indice_faturamento[[#All],[Mês]],0),$AI$3))</f>
        <v>78.22</v>
      </c>
      <c r="AW22" s="89">
        <f>IF($AT22 &gt;$A$13,"-", INDEX(Indice_Horas[#All],MATCH($AT22&amp;$AU$19,Indice_Horas[[#All],[Mês]],0),$AI$3))</f>
        <v>156.53</v>
      </c>
      <c r="AX22" s="89">
        <f>IF($AT22 &gt;$A$13,"-",INDEX(Indice_Horas[#All],MATCH($AT22&amp;$AV$2,Indice_Horas[[#All],[Mês]],0),$AI$3))</f>
        <v>157.59</v>
      </c>
      <c r="AY22" s="86">
        <f>IF($AT22 &gt;$A$13,"-", INDEX(Indice_Emprego[#All],MATCH($AT22&amp;$AU$19,Indice_Emprego[[#All],[Mês]],0),$AI$3))</f>
        <v>151.25</v>
      </c>
      <c r="AZ22" s="85">
        <f>IF($AT22 &gt;$A$13,"-",INDEX(Indice_Emprego[#All],MATCH($AT22&amp;$AV$2,Indice_Emprego[[#All],[Mês]],0),$AI$3))</f>
        <v>154.79</v>
      </c>
      <c r="BA22" s="89">
        <f>IF($AT22 &gt;$A$13,"-", INDEX(Indice_massa_salarial[#All],MATCH($AT22&amp;$AU$19,Indice_massa_salarial[[#All],[Mês]],0),$AI$3))</f>
        <v>258.47000000000003</v>
      </c>
      <c r="BB22" s="89">
        <f>IF($AT22 &gt;$A$13,"-",INDEX(Indice_massa_salarial[#All],MATCH($AT22&amp;$AV$2,Indice_massa_salarial[[#All],[Mês]],0),$AI$3))</f>
        <v>261.27</v>
      </c>
      <c r="BC22" s="86">
        <f>IF($AT22 &gt;$A$13,"-", INDEX(Indice_RMR[#All],MATCH($AT22&amp;$AU$19,Indice_RMR[[#All],[Mês]],0),$AI$3))</f>
        <v>170.89</v>
      </c>
      <c r="BD22" s="85">
        <f>IF($AT22 &gt;$A$13,"-",INDEX(Indice_RMR[#All],MATCH($AT22&amp;$AV$2,Indice_RMR[[#All],[Mês]],0),$AI$3))</f>
        <v>168.79</v>
      </c>
      <c r="BE22" s="89">
        <f>IF($AT22 &gt;$A$13,"-", INDEX(Indice_UCI[#All],MATCH($AT22&amp;$AU$19,Indice_UCI[[#All],[Mês]],0),$AI$3))</f>
        <v>88.15</v>
      </c>
      <c r="BF22" s="85">
        <f>IF($AT22 &gt;$A$13,"-",INDEX(Indice_UCI[#All],MATCH($AT22&amp;$AV$2,Indice_UCI[[#All],[Mês]],0),$AI$3))</f>
        <v>72.900000000000006</v>
      </c>
    </row>
    <row r="23" spans="1:58" ht="18" customHeight="1" x14ac:dyDescent="0.3">
      <c r="L23" s="29"/>
      <c r="AF23">
        <v>2023</v>
      </c>
      <c r="AK23" s="25">
        <f t="shared" si="1"/>
        <v>265</v>
      </c>
      <c r="AL23" s="25">
        <v>6</v>
      </c>
      <c r="AM23" s="40">
        <f>INDEX(Serie_Encadeada[#All],$AK23,$AJ$3)</f>
        <v>115.62</v>
      </c>
      <c r="AN23" s="40">
        <f>INDEX(Serie_Encadeada[#All],$AK23,$AJ$4)</f>
        <v>99.84</v>
      </c>
      <c r="AO23" s="40">
        <f>INDEX(Serie_Encadeada[#All],$AK23,$AJ$5)</f>
        <v>118.17</v>
      </c>
      <c r="AP23" s="40">
        <f>INDEX(Serie_Encadeada[#All],$AK23,$AJ$6)</f>
        <v>193.83</v>
      </c>
      <c r="AQ23" s="40">
        <f>INDEX(Serie_Encadeada[#All],$AK23,$AJ$7)</f>
        <v>164.03</v>
      </c>
      <c r="AR23" s="40">
        <f>INDEX(Serie_Encadeada[#All],$AK23,$AJ$8)</f>
        <v>79.06</v>
      </c>
      <c r="AT23" s="23">
        <v>3</v>
      </c>
      <c r="AU23" s="86">
        <f>IF($AT23 &gt;$A$13,"-", INDEX(Indice_faturamento[#All],MATCH($AT23&amp;$AU$19,Indice_faturamento[[#All],[Mês]],0),$AI$3))</f>
        <v>98.5</v>
      </c>
      <c r="AV23" s="85">
        <f>IF($AT23 &gt;$A$13,"-",INDEX(Indice_faturamento[#All],MATCH($AT23&amp;$AV$2,Indice_faturamento[[#All],[Mês]],0),$AI$3))</f>
        <v>93.13</v>
      </c>
      <c r="AW23" s="89">
        <f>IF($AT23 &gt;$A$13,"-", INDEX(Indice_Horas[#All],MATCH($AT23&amp;$AU$19,Indice_Horas[[#All],[Mês]],0),$AI$3))</f>
        <v>162.6</v>
      </c>
      <c r="AX23" s="89">
        <f>IF($AT23 &gt;$A$13,"-",INDEX(Indice_Horas[#All],MATCH($AT23&amp;$AV$2,Indice_Horas[[#All],[Mês]],0),$AI$3))</f>
        <v>162.38</v>
      </c>
      <c r="AY23" s="86">
        <f>IF($AT23 &gt;$A$13,"-", INDEX(Indice_Emprego[#All],MATCH($AT23&amp;$AU$19,Indice_Emprego[[#All],[Mês]],0),$AI$3))</f>
        <v>157.15</v>
      </c>
      <c r="AZ23" s="85">
        <f>IF($AT23 &gt;$A$13,"-",INDEX(Indice_Emprego[#All],MATCH($AT23&amp;$AV$2,Indice_Emprego[[#All],[Mês]],0),$AI$3))</f>
        <v>154.79</v>
      </c>
      <c r="BA23" s="89">
        <f>IF($AT23 &gt;$A$13,"-", INDEX(Indice_massa_salarial[#All],MATCH($AT23&amp;$AU$19,Indice_massa_salarial[[#All],[Mês]],0),$AI$3))</f>
        <v>175.22</v>
      </c>
      <c r="BB23" s="89">
        <f>IF($AT23 &gt;$A$13,"-",INDEX(Indice_massa_salarial[#All],MATCH($AT23&amp;$AV$2,Indice_massa_salarial[[#All],[Mês]],0),$AI$3))</f>
        <v>129.49</v>
      </c>
      <c r="BC23" s="86">
        <f>IF($AT23 &gt;$A$13,"-", INDEX(Indice_RMR[#All],MATCH($AT23&amp;$AU$19,Indice_RMR[[#All],[Mês]],0),$AI$3))</f>
        <v>111.49</v>
      </c>
      <c r="BD23" s="85">
        <f>IF($AT23 &gt;$A$13,"-",INDEX(Indice_RMR[#All],MATCH($AT23&amp;$AV$2,Indice_RMR[[#All],[Mês]],0),$AI$3))</f>
        <v>83.66</v>
      </c>
      <c r="BE23" s="89">
        <f>IF($AT23 &gt;$A$13,"-", INDEX(Indice_UCI[#All],MATCH($AT23&amp;$AU$19,Indice_UCI[[#All],[Mês]],0),$AI$3))</f>
        <v>90.99</v>
      </c>
      <c r="BF23" s="85">
        <f>IF($AT23 &gt;$A$13,"-",INDEX(Indice_UCI[#All],MATCH($AT23&amp;$AV$2,Indice_UCI[[#All],[Mês]],0),$AI$3))</f>
        <v>73.67</v>
      </c>
    </row>
    <row r="24" spans="1:58" ht="18" customHeight="1" x14ac:dyDescent="0.3">
      <c r="A24" s="203" t="s">
        <v>31</v>
      </c>
      <c r="AF24">
        <v>2024</v>
      </c>
      <c r="AK24" s="25">
        <f t="shared" si="1"/>
        <v>266</v>
      </c>
      <c r="AL24" s="25">
        <v>7</v>
      </c>
      <c r="AM24" s="40">
        <f>INDEX(Serie_Encadeada[#All],$AK24,$AJ$3)</f>
        <v>101.67</v>
      </c>
      <c r="AN24" s="40">
        <f>INDEX(Serie_Encadeada[#All],$AK24,$AJ$4)</f>
        <v>101.34</v>
      </c>
      <c r="AO24" s="40">
        <f>INDEX(Serie_Encadeada[#All],$AK24,$AJ$5)</f>
        <v>119.75</v>
      </c>
      <c r="AP24" s="40">
        <f>INDEX(Serie_Encadeada[#All],$AK24,$AJ$6)</f>
        <v>139.71</v>
      </c>
      <c r="AQ24" s="40">
        <f>INDEX(Serie_Encadeada[#All],$AK24,$AJ$7)</f>
        <v>116.67</v>
      </c>
      <c r="AR24" s="40">
        <f>INDEX(Serie_Encadeada[#All],$AK24,$AJ$8)</f>
        <v>78.849999999999994</v>
      </c>
      <c r="AT24" s="23">
        <v>4</v>
      </c>
      <c r="AU24" s="86">
        <f>IF($AT24 &gt;$A$13,"-", INDEX(Indice_faturamento[#All],MATCH($AT24&amp;$AU$19,Indice_faturamento[[#All],[Mês]],0),$AI$3))</f>
        <v>111.49</v>
      </c>
      <c r="AV24" s="85">
        <f>IF($AT24 &gt;$A$13,"-",INDEX(Indice_faturamento[#All],MATCH($AT24&amp;$AV$2,Indice_faturamento[[#All],[Mês]],0),$AI$3))</f>
        <v>95.22</v>
      </c>
      <c r="AW24" s="89">
        <f>IF($AT24 &gt;$A$13,"-", INDEX(Indice_Horas[#All],MATCH($AT24&amp;$AU$19,Indice_Horas[[#All],[Mês]],0),$AI$3))</f>
        <v>160.52000000000001</v>
      </c>
      <c r="AX24" s="89">
        <f>IF($AT24 &gt;$A$13,"-",INDEX(Indice_Horas[#All],MATCH($AT24&amp;$AV$2,Indice_Horas[[#All],[Mês]],0),$AI$3))</f>
        <v>164.33</v>
      </c>
      <c r="AY24" s="86">
        <f>IF($AT24 &gt;$A$13,"-", INDEX(Indice_Emprego[#All],MATCH($AT24&amp;$AU$19,Indice_Emprego[[#All],[Mês]],0),$AI$3))</f>
        <v>156.72999999999999</v>
      </c>
      <c r="AZ24" s="85">
        <f>IF($AT24 &gt;$A$13,"-",INDEX(Indice_Emprego[#All],MATCH($AT24&amp;$AV$2,Indice_Emprego[[#All],[Mês]],0),$AI$3))</f>
        <v>155.6</v>
      </c>
      <c r="BA24" s="89">
        <f>IF($AT24 &gt;$A$13,"-", INDEX(Indice_massa_salarial[#All],MATCH($AT24&amp;$AU$19,Indice_massa_salarial[[#All],[Mês]],0),$AI$3))</f>
        <v>147.9</v>
      </c>
      <c r="BB24" s="89">
        <f>IF($AT24 &gt;$A$13,"-",INDEX(Indice_massa_salarial[#All],MATCH($AT24&amp;$AV$2,Indice_massa_salarial[[#All],[Mês]],0),$AI$3))</f>
        <v>143.58000000000001</v>
      </c>
      <c r="BC24" s="86">
        <f>IF($AT24 &gt;$A$13,"-", INDEX(Indice_RMR[#All],MATCH($AT24&amp;$AU$19,Indice_RMR[[#All],[Mês]],0),$AI$3))</f>
        <v>94.37</v>
      </c>
      <c r="BD24" s="85">
        <f>IF($AT24 &gt;$A$13,"-",INDEX(Indice_RMR[#All],MATCH($AT24&amp;$AV$2,Indice_RMR[[#All],[Mês]],0),$AI$3))</f>
        <v>92.28</v>
      </c>
      <c r="BE24" s="89">
        <f>IF($AT24 &gt;$A$13,"-", INDEX(Indice_UCI[#All],MATCH($AT24&amp;$AU$19,Indice_UCI[[#All],[Mês]],0),$AI$3))</f>
        <v>88.39</v>
      </c>
      <c r="BF24" s="85">
        <f>IF($AT24 &gt;$A$13,"-",INDEX(Indice_UCI[#All],MATCH($AT24&amp;$AV$2,Indice_UCI[[#All],[Mês]],0),$AI$3))</f>
        <v>78.08</v>
      </c>
    </row>
    <row r="25" spans="1:58" ht="18" customHeight="1" x14ac:dyDescent="0.3">
      <c r="AF25">
        <v>2025</v>
      </c>
      <c r="AK25" s="25">
        <f t="shared" si="1"/>
        <v>267</v>
      </c>
      <c r="AL25" s="25">
        <v>8</v>
      </c>
      <c r="AM25" s="40">
        <f>INDEX(Serie_Encadeada[#All],$AK25,$AJ$3)</f>
        <v>105.31</v>
      </c>
      <c r="AN25" s="40">
        <f>INDEX(Serie_Encadeada[#All],$AK25,$AJ$4)</f>
        <v>104.43</v>
      </c>
      <c r="AO25" s="40">
        <f>INDEX(Serie_Encadeada[#All],$AK25,$AJ$5)</f>
        <v>120.53</v>
      </c>
      <c r="AP25" s="40">
        <f>INDEX(Serie_Encadeada[#All],$AK25,$AJ$6)</f>
        <v>147.47999999999999</v>
      </c>
      <c r="AQ25" s="40">
        <f>INDEX(Serie_Encadeada[#All],$AK25,$AJ$7)</f>
        <v>122.37</v>
      </c>
      <c r="AR25" s="40">
        <f>INDEX(Serie_Encadeada[#All],$AK25,$AJ$8)</f>
        <v>79.59</v>
      </c>
      <c r="AT25" s="23">
        <v>5</v>
      </c>
      <c r="AU25" s="86">
        <f>IF($AT25 &gt;$A$13,"-", INDEX(Indice_faturamento[#All],MATCH($AT25&amp;$AU$19,Indice_faturamento[[#All],[Mês]],0),$AI$3))</f>
        <v>99.2</v>
      </c>
      <c r="AV25" s="85">
        <f>IF($AT25 &gt;$A$13,"-",INDEX(Indice_faturamento[#All],MATCH($AT25&amp;$AV$2,Indice_faturamento[[#All],[Mês]],0),$AI$3))</f>
        <v>111.83</v>
      </c>
      <c r="AW25" s="89">
        <f>IF($AT25 &gt;$A$13,"-", INDEX(Indice_Horas[#All],MATCH($AT25&amp;$AU$19,Indice_Horas[[#All],[Mês]],0),$AI$3))</f>
        <v>161.49</v>
      </c>
      <c r="AX25" s="89">
        <f>IF($AT25 &gt;$A$13,"-",INDEX(Indice_Horas[#All],MATCH($AT25&amp;$AV$2,Indice_Horas[[#All],[Mês]],0),$AI$3))</f>
        <v>164.46</v>
      </c>
      <c r="AY25" s="86">
        <f>IF($AT25 &gt;$A$13,"-", INDEX(Indice_Emprego[#All],MATCH($AT25&amp;$AU$19,Indice_Emprego[[#All],[Mês]],0),$AI$3))</f>
        <v>156.49</v>
      </c>
      <c r="AZ25" s="85">
        <f>IF($AT25 &gt;$A$13,"-",INDEX(Indice_Emprego[#All],MATCH($AT25&amp;$AV$2,Indice_Emprego[[#All],[Mês]],0),$AI$3))</f>
        <v>155.09</v>
      </c>
      <c r="BA25" s="89">
        <f>IF($AT25 &gt;$A$13,"-", INDEX(Indice_massa_salarial[#All],MATCH($AT25&amp;$AU$19,Indice_massa_salarial[[#All],[Mês]],0),$AI$3))</f>
        <v>146.69</v>
      </c>
      <c r="BB25" s="89">
        <f>IF($AT25 &gt;$A$13,"-",INDEX(Indice_massa_salarial[#All],MATCH($AT25&amp;$AV$2,Indice_massa_salarial[[#All],[Mês]],0),$AI$3))</f>
        <v>137.71</v>
      </c>
      <c r="BC25" s="86">
        <f>IF($AT25 &gt;$A$13,"-", INDEX(Indice_RMR[#All],MATCH($AT25&amp;$AU$19,Indice_RMR[[#All],[Mês]],0),$AI$3))</f>
        <v>93.73</v>
      </c>
      <c r="BD25" s="85">
        <f>IF($AT25 &gt;$A$13,"-",INDEX(Indice_RMR[#All],MATCH($AT25&amp;$AV$2,Indice_RMR[[#All],[Mês]],0),$AI$3))</f>
        <v>88.79</v>
      </c>
      <c r="BE25" s="89">
        <f>IF($AT25 &gt;$A$13,"-", INDEX(Indice_UCI[#All],MATCH($AT25&amp;$AU$19,Indice_UCI[[#All],[Mês]],0),$AI$3))</f>
        <v>89.91</v>
      </c>
      <c r="BF25" s="85">
        <f>IF($AT25 &gt;$A$13,"-",INDEX(Indice_UCI[#All],MATCH($AT25&amp;$AV$2,Indice_UCI[[#All],[Mês]],0),$AI$3))</f>
        <v>83.11</v>
      </c>
    </row>
    <row r="26" spans="1:58" ht="18" customHeight="1" x14ac:dyDescent="0.3">
      <c r="AF26">
        <v>2026</v>
      </c>
      <c r="AK26" s="25">
        <f t="shared" si="1"/>
        <v>268</v>
      </c>
      <c r="AL26" s="25">
        <v>9</v>
      </c>
      <c r="AM26" s="40">
        <f>INDEX(Serie_Encadeada[#All],$AK26,$AJ$3)</f>
        <v>112.14</v>
      </c>
      <c r="AN26" s="40">
        <f>INDEX(Serie_Encadeada[#All],$AK26,$AJ$4)</f>
        <v>105.55</v>
      </c>
      <c r="AO26" s="40">
        <f>INDEX(Serie_Encadeada[#All],$AK26,$AJ$5)</f>
        <v>120.93</v>
      </c>
      <c r="AP26" s="40">
        <f>INDEX(Serie_Encadeada[#All],$AK26,$AJ$6)</f>
        <v>131.72</v>
      </c>
      <c r="AQ26" s="40">
        <f>INDEX(Serie_Encadeada[#All],$AK26,$AJ$7)</f>
        <v>108.92</v>
      </c>
      <c r="AR26" s="40">
        <f>INDEX(Serie_Encadeada[#All],$AK26,$AJ$8)</f>
        <v>80.25</v>
      </c>
      <c r="AT26" s="23">
        <v>6</v>
      </c>
      <c r="AU26" s="86">
        <f>IF($AT26 &gt;$A$13,"-", INDEX(Indice_faturamento[#All],MATCH($AT26&amp;$AU$19,Indice_faturamento[[#All],[Mês]],0),$AI$3))</f>
        <v>108.17</v>
      </c>
      <c r="AV26" s="85">
        <f>IF($AT26 &gt;$A$13,"-",INDEX(Indice_faturamento[#All],MATCH($AT26&amp;$AV$2,Indice_faturamento[[#All],[Mês]],0),$AI$3))</f>
        <v>105.76</v>
      </c>
      <c r="AW26" s="89">
        <f>IF($AT26 &gt;$A$13,"-", INDEX(Indice_Horas[#All],MATCH($AT26&amp;$AU$19,Indice_Horas[[#All],[Mês]],0),$AI$3))</f>
        <v>154.61000000000001</v>
      </c>
      <c r="AX26" s="89">
        <f>IF($AT26 &gt;$A$13,"-",INDEX(Indice_Horas[#All],MATCH($AT26&amp;$AV$2,Indice_Horas[[#All],[Mês]],0),$AI$3))</f>
        <v>162.83000000000001</v>
      </c>
      <c r="AY26" s="86">
        <f>IF($AT26 &gt;$A$13,"-", INDEX(Indice_Emprego[#All],MATCH($AT26&amp;$AU$19,Indice_Emprego[[#All],[Mês]],0),$AI$3))</f>
        <v>158.82</v>
      </c>
      <c r="AZ26" s="85">
        <f>IF($AT26 &gt;$A$13,"-",INDEX(Indice_Emprego[#All],MATCH($AT26&amp;$AV$2,Indice_Emprego[[#All],[Mês]],0),$AI$3))</f>
        <v>155.35</v>
      </c>
      <c r="BA26" s="89">
        <f>IF($AT26 &gt;$A$13,"-", INDEX(Indice_massa_salarial[#All],MATCH($AT26&amp;$AU$19,Indice_massa_salarial[[#All],[Mês]],0),$AI$3))</f>
        <v>143.13</v>
      </c>
      <c r="BB26" s="89">
        <f>IF($AT26 &gt;$A$13,"-",INDEX(Indice_massa_salarial[#All],MATCH($AT26&amp;$AV$2,Indice_massa_salarial[[#All],[Mês]],0),$AI$3))</f>
        <v>139.74</v>
      </c>
      <c r="BC26" s="86">
        <f>IF($AT26 &gt;$A$13,"-", INDEX(Indice_RMR[#All],MATCH($AT26&amp;$AU$19,Indice_RMR[[#All],[Mês]],0),$AI$3))</f>
        <v>90.12</v>
      </c>
      <c r="BD26" s="85">
        <f>IF($AT26 &gt;$A$13,"-",INDEX(Indice_RMR[#All],MATCH($AT26&amp;$AV$2,Indice_RMR[[#All],[Mês]],0),$AI$3))</f>
        <v>89.95</v>
      </c>
      <c r="BE26" s="89">
        <f>IF($AT26 &gt;$A$13,"-", INDEX(Indice_UCI[#All],MATCH($AT26&amp;$AU$19,Indice_UCI[[#All],[Mês]],0),$AI$3))</f>
        <v>90.98</v>
      </c>
      <c r="BF26" s="85">
        <f>IF($AT26 &gt;$A$13,"-",INDEX(Indice_UCI[#All],MATCH($AT26&amp;$AV$2,Indice_UCI[[#All],[Mês]],0),$AI$3))</f>
        <v>85.76</v>
      </c>
    </row>
    <row r="27" spans="1:58" x14ac:dyDescent="0.3">
      <c r="AF27">
        <v>2027</v>
      </c>
      <c r="AK27" s="25">
        <f t="shared" si="1"/>
        <v>269</v>
      </c>
      <c r="AL27" s="25">
        <v>10</v>
      </c>
      <c r="AM27" s="40">
        <f>INDEX(Serie_Encadeada[#All],$AK27,$AJ$3)</f>
        <v>113.25</v>
      </c>
      <c r="AN27" s="40">
        <f>INDEX(Serie_Encadeada[#All],$AK27,$AJ$4)</f>
        <v>104.94</v>
      </c>
      <c r="AO27" s="40">
        <f>INDEX(Serie_Encadeada[#All],$AK27,$AJ$5)</f>
        <v>121.1</v>
      </c>
      <c r="AP27" s="40">
        <f>INDEX(Serie_Encadeada[#All],$AK27,$AJ$6)</f>
        <v>135.32</v>
      </c>
      <c r="AQ27" s="40">
        <f>INDEX(Serie_Encadeada[#All],$AK27,$AJ$7)</f>
        <v>111.74</v>
      </c>
      <c r="AR27" s="40">
        <f>INDEX(Serie_Encadeada[#All],$AK27,$AJ$8)</f>
        <v>80.48</v>
      </c>
      <c r="AT27" s="23">
        <v>7</v>
      </c>
      <c r="AU27" s="86" t="str">
        <f>IF($AT27 &gt;$A$13,"-", INDEX(Indice_faturamento[#All],MATCH($AT27&amp;$AU$19,Indice_faturamento[[#All],[Mês]],0),$AI$3))</f>
        <v>-</v>
      </c>
      <c r="AV27" s="85" t="str">
        <f>IF($AT27 &gt;$A$13,"-",INDEX(Indice_faturamento[#All],MATCH($AT27&amp;$AV$2,Indice_faturamento[[#All],[Mês]],0),$AI$3))</f>
        <v>-</v>
      </c>
      <c r="AW27" s="89" t="str">
        <f>IF($AT27 &gt;$A$13,"-", INDEX(Indice_Horas[#All],MATCH($AT27&amp;$AU$19,Indice_Horas[[#All],[Mês]],0),$AI$3))</f>
        <v>-</v>
      </c>
      <c r="AX27" s="89" t="str">
        <f>IF($AT27 &gt;$A$13,"-",INDEX(Indice_Horas[#All],MATCH($AT27&amp;$AV$2,Indice_Horas[[#All],[Mês]],0),$AI$3))</f>
        <v>-</v>
      </c>
      <c r="AY27" s="86" t="str">
        <f>IF($AT27 &gt;$A$13,"-", INDEX(Indice_Emprego[#All],MATCH($AT27&amp;$AU$19,Indice_Emprego[[#All],[Mês]],0),$AI$3))</f>
        <v>-</v>
      </c>
      <c r="AZ27" s="85" t="str">
        <f>IF($AT27 &gt;$A$13,"-",INDEX(Indice_Emprego[#All],MATCH($AT27&amp;$AV$2,Indice_Emprego[[#All],[Mês]],0),$AI$3))</f>
        <v>-</v>
      </c>
      <c r="BA27" s="89" t="str">
        <f>IF($AT27 &gt;$A$13,"-", INDEX(Indice_massa_salarial[#All],MATCH($AT27&amp;$AU$19,Indice_massa_salarial[[#All],[Mês]],0),$AI$3))</f>
        <v>-</v>
      </c>
      <c r="BB27" s="89" t="str">
        <f>IF($AT27 &gt;$A$13,"-",INDEX(Indice_massa_salarial[#All],MATCH($AT27&amp;$AV$2,Indice_massa_salarial[[#All],[Mês]],0),$AI$3))</f>
        <v>-</v>
      </c>
      <c r="BC27" s="86" t="str">
        <f>IF($AT27 &gt;$A$13,"-", INDEX(Indice_RMR[#All],MATCH($AT27&amp;$AU$19,Indice_RMR[[#All],[Mês]],0),$AI$3))</f>
        <v>-</v>
      </c>
      <c r="BD27" s="85" t="str">
        <f>IF($AT27 &gt;$A$13,"-",INDEX(Indice_RMR[#All],MATCH($AT27&amp;$AV$2,Indice_RMR[[#All],[Mês]],0),$AI$3))</f>
        <v>-</v>
      </c>
      <c r="BE27" s="89" t="str">
        <f>IF($AT27 &gt;$A$13,"-", INDEX(Indice_UCI[#All],MATCH($AT27&amp;$AU$19,Indice_UCI[[#All],[Mês]],0),$AI$3))</f>
        <v>-</v>
      </c>
      <c r="BF27" s="85" t="str">
        <f>IF($AT27 &gt;$A$13,"-",INDEX(Indice_UCI[#All],MATCH($AT27&amp;$AV$2,Indice_UCI[[#All],[Mês]],0),$AI$3))</f>
        <v>-</v>
      </c>
    </row>
    <row r="28" spans="1:58" x14ac:dyDescent="0.3">
      <c r="A28" s="203" t="s">
        <v>32</v>
      </c>
      <c r="AF28">
        <v>2028</v>
      </c>
      <c r="AK28" s="25">
        <f t="shared" si="1"/>
        <v>270</v>
      </c>
      <c r="AL28" s="25">
        <v>11</v>
      </c>
      <c r="AM28" s="40">
        <f>INDEX(Serie_Encadeada[#All],$AK28,$AJ$3)</f>
        <v>115.96</v>
      </c>
      <c r="AN28" s="40">
        <f>INDEX(Serie_Encadeada[#All],$AK28,$AJ$4)</f>
        <v>105.25</v>
      </c>
      <c r="AO28" s="40">
        <f>INDEX(Serie_Encadeada[#All],$AK28,$AJ$5)</f>
        <v>120.39</v>
      </c>
      <c r="AP28" s="40">
        <f>INDEX(Serie_Encadeada[#All],$AK28,$AJ$6)</f>
        <v>130.19999999999999</v>
      </c>
      <c r="AQ28" s="40">
        <f>INDEX(Serie_Encadeada[#All],$AK28,$AJ$7)</f>
        <v>108.15</v>
      </c>
      <c r="AR28" s="40">
        <f>INDEX(Serie_Encadeada[#All],$AK28,$AJ$8)</f>
        <v>81.12</v>
      </c>
      <c r="AT28" s="23">
        <v>8</v>
      </c>
      <c r="AU28" s="86" t="str">
        <f>IF($AT28 &gt;$A$13,"-", INDEX(Indice_faturamento[#All],MATCH($AT28&amp;$AU$19,Indice_faturamento[[#All],[Mês]],0),$AI$3))</f>
        <v>-</v>
      </c>
      <c r="AV28" s="85" t="str">
        <f>IF($AT28 &gt;$A$13,"-",INDEX(Indice_faturamento[#All],MATCH($AT28&amp;$AV$2,Indice_faturamento[[#All],[Mês]],0),$AI$3))</f>
        <v>-</v>
      </c>
      <c r="AW28" s="89" t="str">
        <f>IF($AT28 &gt;$A$13,"-", INDEX(Indice_Horas[#All],MATCH($AT28&amp;$AU$19,Indice_Horas[[#All],[Mês]],0),$AI$3))</f>
        <v>-</v>
      </c>
      <c r="AX28" s="89" t="str">
        <f>IF($AT28 &gt;$A$13,"-",INDEX(Indice_Horas[#All],MATCH($AT28&amp;$AV$2,Indice_Horas[[#All],[Mês]],0),$AI$3))</f>
        <v>-</v>
      </c>
      <c r="AY28" s="86" t="str">
        <f>IF($AT28 &gt;$A$13,"-", INDEX(Indice_Emprego[#All],MATCH($AT28&amp;$AU$19,Indice_Emprego[[#All],[Mês]],0),$AI$3))</f>
        <v>-</v>
      </c>
      <c r="AZ28" s="85" t="str">
        <f>IF($AT28 &gt;$A$13,"-",INDEX(Indice_Emprego[#All],MATCH($AT28&amp;$AV$2,Indice_Emprego[[#All],[Mês]],0),$AI$3))</f>
        <v>-</v>
      </c>
      <c r="BA28" s="89" t="str">
        <f>IF($AT28 &gt;$A$13,"-", INDEX(Indice_massa_salarial[#All],MATCH($AT28&amp;$AU$19,Indice_massa_salarial[[#All],[Mês]],0),$AI$3))</f>
        <v>-</v>
      </c>
      <c r="BB28" s="89" t="str">
        <f>IF($AT28 &gt;$A$13,"-",INDEX(Indice_massa_salarial[#All],MATCH($AT28&amp;$AV$2,Indice_massa_salarial[[#All],[Mês]],0),$AI$3))</f>
        <v>-</v>
      </c>
      <c r="BC28" s="86" t="str">
        <f>IF($AT28 &gt;$A$13,"-", INDEX(Indice_RMR[#All],MATCH($AT28&amp;$AU$19,Indice_RMR[[#All],[Mês]],0),$AI$3))</f>
        <v>-</v>
      </c>
      <c r="BD28" s="85" t="str">
        <f>IF($AT28 &gt;$A$13,"-",INDEX(Indice_RMR[#All],MATCH($AT28&amp;$AV$2,Indice_RMR[[#All],[Mês]],0),$AI$3))</f>
        <v>-</v>
      </c>
      <c r="BE28" s="89" t="str">
        <f>IF($AT28 &gt;$A$13,"-", INDEX(Indice_UCI[#All],MATCH($AT28&amp;$AU$19,Indice_UCI[[#All],[Mês]],0),$AI$3))</f>
        <v>-</v>
      </c>
      <c r="BF28" s="85" t="str">
        <f>IF($AT28 &gt;$A$13,"-",INDEX(Indice_UCI[#All],MATCH($AT28&amp;$AV$2,Indice_UCI[[#All],[Mês]],0),$AI$3))</f>
        <v>-</v>
      </c>
    </row>
    <row r="29" spans="1:58" x14ac:dyDescent="0.3">
      <c r="AF29">
        <v>2029</v>
      </c>
      <c r="AK29" s="25">
        <f t="shared" si="1"/>
        <v>271</v>
      </c>
      <c r="AL29" s="25">
        <v>12</v>
      </c>
      <c r="AM29" s="40">
        <f>INDEX(Serie_Encadeada[#All],$AK29,$AJ$3)</f>
        <v>115.81</v>
      </c>
      <c r="AN29" s="40">
        <f>INDEX(Serie_Encadeada[#All],$AK29,$AJ$4)</f>
        <v>106.91</v>
      </c>
      <c r="AO29" s="40">
        <f>INDEX(Serie_Encadeada[#All],$AK29,$AJ$5)</f>
        <v>120.07</v>
      </c>
      <c r="AP29" s="40">
        <f>INDEX(Serie_Encadeada[#All],$AK29,$AJ$6)</f>
        <v>129.4</v>
      </c>
      <c r="AQ29" s="40">
        <f>INDEX(Serie_Encadeada[#All],$AK29,$AJ$7)</f>
        <v>107.77</v>
      </c>
      <c r="AR29" s="40">
        <f>INDEX(Serie_Encadeada[#All],$AK29,$AJ$8)</f>
        <v>83.15</v>
      </c>
      <c r="AT29" s="23">
        <v>9</v>
      </c>
      <c r="AU29" s="86" t="str">
        <f>IF($AT29 &gt;$A$13,"-", INDEX(Indice_faturamento[#All],MATCH($AT29&amp;$AU$19,Indice_faturamento[[#All],[Mês]],0),$AI$3))</f>
        <v>-</v>
      </c>
      <c r="AV29" s="85" t="str">
        <f>IF($AT29 &gt;$A$13,"-",INDEX(Indice_faturamento[#All],MATCH($AT29&amp;$AV$2,Indice_faturamento[[#All],[Mês]],0),$AI$3))</f>
        <v>-</v>
      </c>
      <c r="AW29" s="89" t="str">
        <f>IF($AT29 &gt;$A$13,"-", INDEX(Indice_Horas[#All],MATCH($AT29&amp;$AU$19,Indice_Horas[[#All],[Mês]],0),$AI$3))</f>
        <v>-</v>
      </c>
      <c r="AX29" s="89" t="str">
        <f>IF($AT29 &gt;$A$13,"-",INDEX(Indice_Horas[#All],MATCH($AT29&amp;$AV$2,Indice_Horas[[#All],[Mês]],0),$AI$3))</f>
        <v>-</v>
      </c>
      <c r="AY29" s="86" t="str">
        <f>IF($AT29 &gt;$A$13,"-", INDEX(Indice_Emprego[#All],MATCH($AT29&amp;$AU$19,Indice_Emprego[[#All],[Mês]],0),$AI$3))</f>
        <v>-</v>
      </c>
      <c r="AZ29" s="85" t="str">
        <f>IF($AT29 &gt;$A$13,"-",INDEX(Indice_Emprego[#All],MATCH($AT29&amp;$AV$2,Indice_Emprego[[#All],[Mês]],0),$AI$3))</f>
        <v>-</v>
      </c>
      <c r="BA29" s="89" t="str">
        <f>IF($AT29 &gt;$A$13,"-", INDEX(Indice_massa_salarial[#All],MATCH($AT29&amp;$AU$19,Indice_massa_salarial[[#All],[Mês]],0),$AI$3))</f>
        <v>-</v>
      </c>
      <c r="BB29" s="89" t="str">
        <f>IF($AT29 &gt;$A$13,"-",INDEX(Indice_massa_salarial[#All],MATCH($AT29&amp;$AV$2,Indice_massa_salarial[[#All],[Mês]],0),$AI$3))</f>
        <v>-</v>
      </c>
      <c r="BC29" s="86" t="str">
        <f>IF($AT29 &gt;$A$13,"-", INDEX(Indice_RMR[#All],MATCH($AT29&amp;$AU$19,Indice_RMR[[#All],[Mês]],0),$AI$3))</f>
        <v>-</v>
      </c>
      <c r="BD29" s="85" t="str">
        <f>IF($AT29 &gt;$A$13,"-",INDEX(Indice_RMR[#All],MATCH($AT29&amp;$AV$2,Indice_RMR[[#All],[Mês]],0),$AI$3))</f>
        <v>-</v>
      </c>
      <c r="BE29" s="89" t="str">
        <f>IF($AT29 &gt;$A$13,"-", INDEX(Indice_UCI[#All],MATCH($AT29&amp;$AU$19,Indice_UCI[[#All],[Mês]],0),$AI$3))</f>
        <v>-</v>
      </c>
      <c r="BF29" s="85" t="str">
        <f>IF($AT29 &gt;$A$13,"-",INDEX(Indice_UCI[#All],MATCH($AT29&amp;$AV$2,Indice_UCI[[#All],[Mês]],0),$AI$3))</f>
        <v>-</v>
      </c>
    </row>
    <row r="30" spans="1:58" x14ac:dyDescent="0.3">
      <c r="AK30" s="25">
        <f t="shared" si="1"/>
        <v>272</v>
      </c>
      <c r="AL30" s="25">
        <v>13</v>
      </c>
      <c r="AM30" s="40">
        <f>INDEX(Serie_Encadeada[#All],$AK30,$AJ$3)</f>
        <v>124.65</v>
      </c>
      <c r="AN30" s="40">
        <f>INDEX(Serie_Encadeada[#All],$AK30,$AJ$4)</f>
        <v>106.48</v>
      </c>
      <c r="AO30" s="40">
        <f>INDEX(Serie_Encadeada[#All],$AK30,$AJ$5)</f>
        <v>120.02</v>
      </c>
      <c r="AP30" s="40">
        <f>INDEX(Serie_Encadeada[#All],$AK30,$AJ$6)</f>
        <v>135.61000000000001</v>
      </c>
      <c r="AQ30" s="40">
        <f>INDEX(Serie_Encadeada[#All],$AK30,$AJ$7)</f>
        <v>112.99</v>
      </c>
      <c r="AR30" s="40">
        <f>INDEX(Serie_Encadeada[#All],$AK30,$AJ$8)</f>
        <v>82.8</v>
      </c>
      <c r="AT30" s="23">
        <v>10</v>
      </c>
      <c r="AU30" s="86" t="str">
        <f>IF($AT30 &gt;$A$13,"-", INDEX(Indice_faturamento[#All],MATCH($AT30&amp;$AU$19,Indice_faturamento[[#All],[Mês]],0),$AI$3))</f>
        <v>-</v>
      </c>
      <c r="AV30" s="85" t="str">
        <f>IF($AT30 &gt;$A$13,"-",INDEX(Indice_faturamento[#All],MATCH($AT30&amp;$AV$2,Indice_faturamento[[#All],[Mês]],0),$AI$3))</f>
        <v>-</v>
      </c>
      <c r="AW30" s="89" t="str">
        <f>IF($AT30 &gt;$A$13,"-", INDEX(Indice_Horas[#All],MATCH($AT30&amp;$AU$19,Indice_Horas[[#All],[Mês]],0),$AI$3))</f>
        <v>-</v>
      </c>
      <c r="AX30" s="89" t="str">
        <f>IF($AT30 &gt;$A$13,"-",INDEX(Indice_Horas[#All],MATCH($AT30&amp;$AV$2,Indice_Horas[[#All],[Mês]],0),$AI$3))</f>
        <v>-</v>
      </c>
      <c r="AY30" s="86" t="str">
        <f>IF($AT30 &gt;$A$13,"-", INDEX(Indice_Emprego[#All],MATCH($AT30&amp;$AU$19,Indice_Emprego[[#All],[Mês]],0),$AI$3))</f>
        <v>-</v>
      </c>
      <c r="AZ30" s="85" t="str">
        <f>IF($AT30 &gt;$A$13,"-",INDEX(Indice_Emprego[#All],MATCH($AT30&amp;$AV$2,Indice_Emprego[[#All],[Mês]],0),$AI$3))</f>
        <v>-</v>
      </c>
      <c r="BA30" s="89" t="str">
        <f>IF($AT30 &gt;$A$13,"-", INDEX(Indice_massa_salarial[#All],MATCH($AT30&amp;$AU$19,Indice_massa_salarial[[#All],[Mês]],0),$AI$3))</f>
        <v>-</v>
      </c>
      <c r="BB30" s="89" t="str">
        <f>IF($AT30 &gt;$A$13,"-",INDEX(Indice_massa_salarial[#All],MATCH($AT30&amp;$AV$2,Indice_massa_salarial[[#All],[Mês]],0),$AI$3))</f>
        <v>-</v>
      </c>
      <c r="BC30" s="86" t="str">
        <f>IF($AT30 &gt;$A$13,"-", INDEX(Indice_RMR[#All],MATCH($AT30&amp;$AU$19,Indice_RMR[[#All],[Mês]],0),$AI$3))</f>
        <v>-</v>
      </c>
      <c r="BD30" s="85" t="str">
        <f>IF($AT30 &gt;$A$13,"-",INDEX(Indice_RMR[#All],MATCH($AT30&amp;$AV$2,Indice_RMR[[#All],[Mês]],0),$AI$3))</f>
        <v>-</v>
      </c>
      <c r="BE30" s="89" t="str">
        <f>IF($AT30 &gt;$A$13,"-", INDEX(Indice_UCI[#All],MATCH($AT30&amp;$AU$19,Indice_UCI[[#All],[Mês]],0),$AI$3))</f>
        <v>-</v>
      </c>
      <c r="BF30" s="85" t="str">
        <f>IF($AT30 &gt;$A$13,"-",INDEX(Indice_UCI[#All],MATCH($AT30&amp;$AV$2,Indice_UCI[[#All],[Mês]],0),$AI$3))</f>
        <v>-</v>
      </c>
    </row>
    <row r="31" spans="1:58" x14ac:dyDescent="0.3">
      <c r="AK31" s="25">
        <f t="shared" si="1"/>
        <v>273</v>
      </c>
      <c r="AL31" s="25">
        <v>14</v>
      </c>
      <c r="AM31" s="40">
        <f>INDEX(Serie_Encadeada[#All],$AK31,$AJ$3)</f>
        <v>122.17</v>
      </c>
      <c r="AN31" s="40">
        <f>INDEX(Serie_Encadeada[#All],$AK31,$AJ$4)</f>
        <v>106.35</v>
      </c>
      <c r="AO31" s="40">
        <f>INDEX(Serie_Encadeada[#All],$AK31,$AJ$5)</f>
        <v>120.79</v>
      </c>
      <c r="AP31" s="40">
        <f>INDEX(Serie_Encadeada[#All],$AK31,$AJ$6)</f>
        <v>127.94</v>
      </c>
      <c r="AQ31" s="40">
        <f>INDEX(Serie_Encadeada[#All],$AK31,$AJ$7)</f>
        <v>105.92</v>
      </c>
      <c r="AR31" s="40">
        <f>INDEX(Serie_Encadeada[#All],$AK31,$AJ$8)</f>
        <v>82.63</v>
      </c>
      <c r="AT31" s="23">
        <v>11</v>
      </c>
      <c r="AU31" s="86" t="str">
        <f>IF($AT31 &gt;$A$13,"-", INDEX(Indice_faturamento[#All],MATCH($AT31&amp;$AU$19,Indice_faturamento[[#All],[Mês]],0),$AI$3))</f>
        <v>-</v>
      </c>
      <c r="AV31" s="85" t="str">
        <f>IF($AT31 &gt;$A$13,"-",INDEX(Indice_faturamento[#All],MATCH($AT31&amp;$AV$2,Indice_faturamento[[#All],[Mês]],0),$AI$3))</f>
        <v>-</v>
      </c>
      <c r="AW31" s="89" t="str">
        <f>IF($AT31 &gt;$A$13,"-", INDEX(Indice_Horas[#All],MATCH($AT31&amp;$AU$19,Indice_Horas[[#All],[Mês]],0),$AI$3))</f>
        <v>-</v>
      </c>
      <c r="AX31" s="89" t="str">
        <f>IF($AT31 &gt;$A$13,"-",INDEX(Indice_Horas[#All],MATCH($AT31&amp;$AV$2,Indice_Horas[[#All],[Mês]],0),$AI$3))</f>
        <v>-</v>
      </c>
      <c r="AY31" s="86" t="str">
        <f>IF($AT31 &gt;$A$13,"-", INDEX(Indice_Emprego[#All],MATCH($AT31&amp;$AU$19,Indice_Emprego[[#All],[Mês]],0),$AI$3))</f>
        <v>-</v>
      </c>
      <c r="AZ31" s="85" t="str">
        <f>IF($AT31 &gt;$A$13,"-",INDEX(Indice_Emprego[#All],MATCH($AT31&amp;$AV$2,Indice_Emprego[[#All],[Mês]],0),$AI$3))</f>
        <v>-</v>
      </c>
      <c r="BA31" s="89" t="str">
        <f>IF($AT31 &gt;$A$13,"-", INDEX(Indice_massa_salarial[#All],MATCH($AT31&amp;$AU$19,Indice_massa_salarial[[#All],[Mês]],0),$AI$3))</f>
        <v>-</v>
      </c>
      <c r="BB31" s="89" t="str">
        <f>IF($AT31 &gt;$A$13,"-",INDEX(Indice_massa_salarial[#All],MATCH($AT31&amp;$AV$2,Indice_massa_salarial[[#All],[Mês]],0),$AI$3))</f>
        <v>-</v>
      </c>
      <c r="BC31" s="86" t="str">
        <f>IF($AT31 &gt;$A$13,"-", INDEX(Indice_RMR[#All],MATCH($AT31&amp;$AU$19,Indice_RMR[[#All],[Mês]],0),$AI$3))</f>
        <v>-</v>
      </c>
      <c r="BD31" s="85" t="str">
        <f>IF($AT31 &gt;$A$13,"-",INDEX(Indice_RMR[#All],MATCH($AT31&amp;$AV$2,Indice_RMR[[#All],[Mês]],0),$AI$3))</f>
        <v>-</v>
      </c>
      <c r="BE31" s="89" t="str">
        <f>IF($AT31 &gt;$A$13,"-", INDEX(Indice_UCI[#All],MATCH($AT31&amp;$AU$19,Indice_UCI[[#All],[Mês]],0),$AI$3))</f>
        <v>-</v>
      </c>
      <c r="BF31" s="85" t="str">
        <f>IF($AT31 &gt;$A$13,"-",INDEX(Indice_UCI[#All],MATCH($AT31&amp;$AV$2,Indice_UCI[[#All],[Mês]],0),$AI$3))</f>
        <v>-</v>
      </c>
    </row>
    <row r="32" spans="1:58" x14ac:dyDescent="0.3">
      <c r="AK32" s="25">
        <f t="shared" si="1"/>
        <v>274</v>
      </c>
      <c r="AL32" s="25">
        <v>15</v>
      </c>
      <c r="AM32" s="40">
        <f>INDEX(Serie_Encadeada[#All],$AK32,$AJ$3)</f>
        <v>126.64</v>
      </c>
      <c r="AN32" s="40">
        <f>INDEX(Serie_Encadeada[#All],$AK32,$AJ$4)</f>
        <v>107.9</v>
      </c>
      <c r="AO32" s="40">
        <f>INDEX(Serie_Encadeada[#All],$AK32,$AJ$5)</f>
        <v>120.49</v>
      </c>
      <c r="AP32" s="40">
        <f>INDEX(Serie_Encadeada[#All],$AK32,$AJ$6)</f>
        <v>129.22</v>
      </c>
      <c r="AQ32" s="40">
        <f>INDEX(Serie_Encadeada[#All],$AK32,$AJ$7)</f>
        <v>107.24</v>
      </c>
      <c r="AR32" s="40">
        <f>INDEX(Serie_Encadeada[#All],$AK32,$AJ$8)</f>
        <v>82.89</v>
      </c>
      <c r="AT32" s="23">
        <v>12</v>
      </c>
      <c r="AU32" s="86" t="str">
        <f>IF($AT32 &gt;$A$13,"-", INDEX(Indice_faturamento[#All],MATCH($AT32&amp;$AU$19,Indice_faturamento[[#All],[Mês]],0),$AI$3))</f>
        <v>-</v>
      </c>
      <c r="AV32" s="85" t="str">
        <f>IF($AT32 &gt;$A$13,"-",INDEX(Indice_faturamento[#All],MATCH($AT32&amp;$AV$2,Indice_faturamento[[#All],[Mês]],0),$AI$3))</f>
        <v>-</v>
      </c>
      <c r="AW32" s="89" t="str">
        <f>IF($AT32 &gt;$A$13,"-", INDEX(Indice_Horas[#All],MATCH($AT32&amp;$AU$19,Indice_Horas[[#All],[Mês]],0),$AI$3))</f>
        <v>-</v>
      </c>
      <c r="AX32" s="89" t="str">
        <f>IF($AT32 &gt;$A$13,"-",INDEX(Indice_Horas[#All],MATCH($AT32&amp;$AV$2,Indice_Horas[[#All],[Mês]],0),$AI$3))</f>
        <v>-</v>
      </c>
      <c r="AY32" s="86" t="str">
        <f>IF($AT32 &gt;$A$13,"-", INDEX(Indice_Emprego[#All],MATCH($AT32&amp;$AU$19,Indice_Emprego[[#All],[Mês]],0),$AI$3))</f>
        <v>-</v>
      </c>
      <c r="AZ32" s="85" t="str">
        <f>IF($AT32 &gt;$A$13,"-",INDEX(Indice_Emprego[#All],MATCH($AT32&amp;$AV$2,Indice_Emprego[[#All],[Mês]],0),$AI$3))</f>
        <v>-</v>
      </c>
      <c r="BA32" s="89" t="str">
        <f>IF($AT32 &gt;$A$13,"-", INDEX(Indice_massa_salarial[#All],MATCH($AT32&amp;$AU$19,Indice_massa_salarial[[#All],[Mês]],0),$AI$3))</f>
        <v>-</v>
      </c>
      <c r="BB32" s="89" t="str">
        <f>IF($AT32 &gt;$A$13,"-",INDEX(Indice_massa_salarial[#All],MATCH($AT32&amp;$AV$2,Indice_massa_salarial[[#All],[Mês]],0),$AI$3))</f>
        <v>-</v>
      </c>
      <c r="BC32" s="86" t="str">
        <f>IF($AT32 &gt;$A$13,"-", INDEX(Indice_RMR[#All],MATCH($AT32&amp;$AU$19,Indice_RMR[[#All],[Mês]],0),$AI$3))</f>
        <v>-</v>
      </c>
      <c r="BD32" s="85" t="str">
        <f>IF($AT32 &gt;$A$13,"-",INDEX(Indice_RMR[#All],MATCH($AT32&amp;$AV$2,Indice_RMR[[#All],[Mês]],0),$AI$3))</f>
        <v>-</v>
      </c>
      <c r="BE32" s="89" t="str">
        <f>IF($AT32 &gt;$A$13,"-", INDEX(Indice_UCI[#All],MATCH($AT32&amp;$AU$19,Indice_UCI[[#All],[Mês]],0),$AI$3))</f>
        <v>-</v>
      </c>
      <c r="BF32" s="85" t="str">
        <f>IF($AT32 &gt;$A$13,"-",INDEX(Indice_UCI[#All],MATCH($AT32&amp;$AV$2,Indice_UCI[[#All],[Mês]],0),$AI$3))</f>
        <v>-</v>
      </c>
    </row>
    <row r="33" spans="36:58" x14ac:dyDescent="0.3">
      <c r="AK33" s="25">
        <f t="shared" si="1"/>
        <v>275</v>
      </c>
      <c r="AL33" s="25">
        <v>16</v>
      </c>
      <c r="AM33" s="40">
        <f>INDEX(Serie_Encadeada[#All],$AK33,$AJ$3)</f>
        <v>129.04</v>
      </c>
      <c r="AN33" s="40">
        <f>INDEX(Serie_Encadeada[#All],$AK33,$AJ$4)</f>
        <v>109.93</v>
      </c>
      <c r="AO33" s="40">
        <f>INDEX(Serie_Encadeada[#All],$AK33,$AJ$5)</f>
        <v>120.3</v>
      </c>
      <c r="AP33" s="40">
        <f>INDEX(Serie_Encadeada[#All],$AK33,$AJ$6)</f>
        <v>130.11000000000001</v>
      </c>
      <c r="AQ33" s="40">
        <f>INDEX(Serie_Encadeada[#All],$AK33,$AJ$7)</f>
        <v>108.15</v>
      </c>
      <c r="AR33" s="40">
        <f>INDEX(Serie_Encadeada[#All],$AK33,$AJ$8)</f>
        <v>82.18</v>
      </c>
      <c r="AT33" s="22" t="s">
        <v>28</v>
      </c>
      <c r="AU33" s="87">
        <f t="shared" ref="AU33:BF33" si="2">AVERAGE(AU21:AU32)</f>
        <v>104.875</v>
      </c>
      <c r="AV33" s="88">
        <f t="shared" si="2"/>
        <v>96.018333333333331</v>
      </c>
      <c r="AW33" s="90">
        <f t="shared" si="2"/>
        <v>159.935</v>
      </c>
      <c r="AX33" s="90">
        <f t="shared" si="2"/>
        <v>162.00833333333335</v>
      </c>
      <c r="AY33" s="87">
        <f t="shared" si="2"/>
        <v>156.27166666666668</v>
      </c>
      <c r="AZ33" s="88">
        <f t="shared" si="2"/>
        <v>155.245</v>
      </c>
      <c r="BA33" s="90">
        <f t="shared" si="2"/>
        <v>170.16</v>
      </c>
      <c r="BB33" s="90">
        <f t="shared" si="2"/>
        <v>160.05333333333334</v>
      </c>
      <c r="BC33" s="87">
        <f t="shared" si="2"/>
        <v>109.29</v>
      </c>
      <c r="BD33" s="88">
        <f t="shared" si="2"/>
        <v>103.12833333333333</v>
      </c>
      <c r="BE33" s="90">
        <f t="shared" si="2"/>
        <v>89.601666666666674</v>
      </c>
      <c r="BF33" s="88">
        <f t="shared" si="2"/>
        <v>80.413333333333341</v>
      </c>
    </row>
    <row r="34" spans="36:58" x14ac:dyDescent="0.3">
      <c r="AK34" s="25">
        <f t="shared" si="1"/>
        <v>276</v>
      </c>
      <c r="AL34" s="25">
        <v>17</v>
      </c>
      <c r="AM34" s="40">
        <f>INDEX(Serie_Encadeada[#All],$AK34,$AJ$3)</f>
        <v>121.63</v>
      </c>
      <c r="AN34" s="40">
        <f>INDEX(Serie_Encadeada[#All],$AK34,$AJ$4)</f>
        <v>107.04</v>
      </c>
      <c r="AO34" s="40">
        <f>INDEX(Serie_Encadeada[#All],$AK34,$AJ$5)</f>
        <v>119.81</v>
      </c>
      <c r="AP34" s="40">
        <f>INDEX(Serie_Encadeada[#All],$AK34,$AJ$6)</f>
        <v>149.11000000000001</v>
      </c>
      <c r="AQ34" s="40">
        <f>INDEX(Serie_Encadeada[#All],$AK34,$AJ$7)</f>
        <v>124.46</v>
      </c>
      <c r="AR34" s="40">
        <f>INDEX(Serie_Encadeada[#All],$AK34,$AJ$8)</f>
        <v>79.31</v>
      </c>
    </row>
    <row r="35" spans="36:58" x14ac:dyDescent="0.3">
      <c r="AK35" s="25">
        <f t="shared" si="1"/>
        <v>277</v>
      </c>
      <c r="AL35" s="25">
        <v>18</v>
      </c>
      <c r="AM35" s="40">
        <f>INDEX(Serie_Encadeada[#All],$AK35,$AJ$3)</f>
        <v>128.19</v>
      </c>
      <c r="AN35" s="40">
        <f>INDEX(Serie_Encadeada[#All],$AK35,$AJ$4)</f>
        <v>103.03</v>
      </c>
      <c r="AO35" s="40">
        <f>INDEX(Serie_Encadeada[#All],$AK35,$AJ$5)</f>
        <v>119.93</v>
      </c>
      <c r="AP35" s="40">
        <f>INDEX(Serie_Encadeada[#All],$AK35,$AJ$6)</f>
        <v>195.14</v>
      </c>
      <c r="AQ35" s="40">
        <f>INDEX(Serie_Encadeada[#All],$AK35,$AJ$7)</f>
        <v>162.72</v>
      </c>
      <c r="AR35" s="40">
        <f>INDEX(Serie_Encadeada[#All],$AK35,$AJ$8)</f>
        <v>76.98</v>
      </c>
    </row>
    <row r="36" spans="36:58" x14ac:dyDescent="0.3">
      <c r="AK36" s="25">
        <f t="shared" si="1"/>
        <v>278</v>
      </c>
      <c r="AL36" s="25">
        <v>19</v>
      </c>
      <c r="AM36" s="40">
        <f>INDEX(Serie_Encadeada[#All],$AK36,$AJ$3)</f>
        <v>99.06</v>
      </c>
      <c r="AN36" s="40">
        <f>INDEX(Serie_Encadeada[#All],$AK36,$AJ$4)</f>
        <v>100.95</v>
      </c>
      <c r="AO36" s="40">
        <f>INDEX(Serie_Encadeada[#All],$AK36,$AJ$5)</f>
        <v>121.48</v>
      </c>
      <c r="AP36" s="40">
        <f>INDEX(Serie_Encadeada[#All],$AK36,$AJ$6)</f>
        <v>147.6</v>
      </c>
      <c r="AQ36" s="40">
        <f>INDEX(Serie_Encadeada[#All],$AK36,$AJ$7)</f>
        <v>121.51</v>
      </c>
      <c r="AR36" s="40">
        <f>INDEX(Serie_Encadeada[#All],$AK36,$AJ$8)</f>
        <v>79.63</v>
      </c>
      <c r="AU36" t="s">
        <v>3</v>
      </c>
    </row>
    <row r="37" spans="36:58" x14ac:dyDescent="0.3">
      <c r="AK37" s="25">
        <f t="shared" si="1"/>
        <v>279</v>
      </c>
      <c r="AL37" s="25">
        <v>20</v>
      </c>
      <c r="AM37" s="40">
        <f>INDEX(Serie_Encadeada[#All],$AK37,$AJ$3)</f>
        <v>101.94</v>
      </c>
      <c r="AN37" s="40">
        <f>INDEX(Serie_Encadeada[#All],$AK37,$AJ$4)</f>
        <v>102.87</v>
      </c>
      <c r="AO37" s="40">
        <f>INDEX(Serie_Encadeada[#All],$AK37,$AJ$5)</f>
        <v>121.43</v>
      </c>
      <c r="AP37" s="40">
        <f>INDEX(Serie_Encadeada[#All],$AK37,$AJ$6)</f>
        <v>154.09</v>
      </c>
      <c r="AQ37" s="40">
        <f>INDEX(Serie_Encadeada[#All],$AK37,$AJ$7)</f>
        <v>126.89</v>
      </c>
      <c r="AR37" s="40">
        <f>INDEX(Serie_Encadeada[#All],$AK37,$AJ$8)</f>
        <v>79.92</v>
      </c>
      <c r="AU37" s="161">
        <f>$B$13</f>
        <v>2026</v>
      </c>
      <c r="AV37" s="161">
        <f>$AL$13</f>
        <v>2025</v>
      </c>
      <c r="AW37" s="161">
        <f>$B$13</f>
        <v>2026</v>
      </c>
      <c r="AX37" s="161">
        <f>$AL$13</f>
        <v>2025</v>
      </c>
      <c r="AY37" s="161">
        <f>$B$13</f>
        <v>2026</v>
      </c>
      <c r="AZ37" s="161">
        <f>$AL$13</f>
        <v>2025</v>
      </c>
      <c r="BA37" s="161">
        <f>$B$13</f>
        <v>2026</v>
      </c>
      <c r="BB37" s="161">
        <f>$AL$13</f>
        <v>2025</v>
      </c>
      <c r="BC37" s="161">
        <f>$B$13</f>
        <v>2026</v>
      </c>
      <c r="BD37" s="161">
        <f>$AL$13</f>
        <v>2025</v>
      </c>
      <c r="BE37" s="161">
        <f>$B$13</f>
        <v>2026</v>
      </c>
      <c r="BF37" s="161">
        <f>$AL$13</f>
        <v>2025</v>
      </c>
    </row>
    <row r="38" spans="36:58" x14ac:dyDescent="0.3">
      <c r="AK38" s="25">
        <f t="shared" si="1"/>
        <v>280</v>
      </c>
      <c r="AL38" s="25">
        <v>21</v>
      </c>
      <c r="AM38" s="40">
        <f>INDEX(Serie_Encadeada[#All],$AK38,$AJ$3)</f>
        <v>117.72</v>
      </c>
      <c r="AN38" s="40">
        <f>INDEX(Serie_Encadeada[#All],$AK38,$AJ$4)</f>
        <v>109.72</v>
      </c>
      <c r="AO38" s="40">
        <f>INDEX(Serie_Encadeada[#All],$AK38,$AJ$5)</f>
        <v>122.89</v>
      </c>
      <c r="AP38" s="40">
        <f>INDEX(Serie_Encadeada[#All],$AK38,$AJ$6)</f>
        <v>141.61000000000001</v>
      </c>
      <c r="AQ38" s="40">
        <f>INDEX(Serie_Encadeada[#All],$AK38,$AJ$7)</f>
        <v>115.23</v>
      </c>
      <c r="AR38" s="40">
        <f>INDEX(Serie_Encadeada[#All],$AK38,$AJ$8)</f>
        <v>82.15</v>
      </c>
      <c r="AT38" t="s">
        <v>11</v>
      </c>
      <c r="AU38" s="99" t="s">
        <v>10</v>
      </c>
      <c r="AV38" s="99"/>
      <c r="AW38" s="98" t="s">
        <v>12</v>
      </c>
      <c r="AX38" s="97"/>
      <c r="AY38" s="98" t="s">
        <v>13</v>
      </c>
      <c r="AZ38" s="97"/>
      <c r="BA38" s="98" t="s">
        <v>14</v>
      </c>
      <c r="BB38" s="97"/>
      <c r="BC38" s="98" t="s">
        <v>15</v>
      </c>
      <c r="BD38" s="97"/>
      <c r="BE38" s="98" t="s">
        <v>16</v>
      </c>
      <c r="BF38" s="97"/>
    </row>
    <row r="39" spans="36:58" x14ac:dyDescent="0.3">
      <c r="AK39" s="25">
        <f t="shared" si="1"/>
        <v>281</v>
      </c>
      <c r="AL39" s="25">
        <v>22</v>
      </c>
      <c r="AM39" s="40">
        <f>INDEX(Serie_Encadeada[#All],$AK39,$AJ$3)</f>
        <v>114.66</v>
      </c>
      <c r="AN39" s="40">
        <f>INDEX(Serie_Encadeada[#All],$AK39,$AJ$4)</f>
        <v>108.88</v>
      </c>
      <c r="AO39" s="40">
        <f>INDEX(Serie_Encadeada[#All],$AK39,$AJ$5)</f>
        <v>123.01</v>
      </c>
      <c r="AP39" s="40">
        <f>INDEX(Serie_Encadeada[#All],$AK39,$AJ$6)</f>
        <v>140.08000000000001</v>
      </c>
      <c r="AQ39" s="40">
        <f>INDEX(Serie_Encadeada[#All],$AK39,$AJ$7)</f>
        <v>113.88</v>
      </c>
      <c r="AR39" s="40">
        <f>INDEX(Serie_Encadeada[#All],$AK39,$AJ$8)</f>
        <v>81.66</v>
      </c>
      <c r="AT39" s="23">
        <v>1</v>
      </c>
      <c r="AU39" s="162">
        <f>INDEX(Indice_faturamento[#All],MATCH($AT39&amp;$AU$19,Indice_faturamento[[#All],[Mês]],0),$AH$3)</f>
        <v>97.64</v>
      </c>
      <c r="AV39" s="163">
        <f>INDEX(Indice_faturamento[#All],MATCH($AT39&amp;$AV$2,Indice_faturamento[[#All],[Mês]],0),$AH$3)</f>
        <v>102.77</v>
      </c>
      <c r="AW39" s="89">
        <f>INDEX(Indice_Horas[#All],MATCH($AT39&amp;$AU$19,Indice_Horas[[#All],[Mês]],0),$AH$3)</f>
        <v>97.12</v>
      </c>
      <c r="AX39" s="95">
        <f>INDEX(Indice_Horas[#All],MATCH($AT39&amp;$AV$2,Indice_Horas[[#All],[Mês]],0),$AH$3)</f>
        <v>97.74</v>
      </c>
      <c r="AY39" s="89">
        <f>INDEX(Indice_Emprego[#All],MATCH($AT39&amp;$AU$19,Indice_Emprego[[#All],[Mês]],0),$AH$3)</f>
        <v>119.3</v>
      </c>
      <c r="AZ39" s="95">
        <f>INDEX(Indice_Emprego[#All],MATCH($AT39&amp;$AV$2,Indice_Emprego[[#All],[Mês]],0),$AH$3)</f>
        <v>117.59</v>
      </c>
      <c r="BA39" s="89">
        <f>INDEX(Indice_massa_salarial[#All],MATCH($AT39&amp;$AU$19,Indice_massa_salarial[[#All],[Mês]],0),$AH$3)</f>
        <v>147.41999999999999</v>
      </c>
      <c r="BB39" s="95">
        <f>INDEX(Indice_massa_salarial[#All],MATCH($AT39&amp;$AV$2,Indice_massa_salarial[[#All],[Mês]],0),$AH$3)</f>
        <v>138.9</v>
      </c>
      <c r="BC39" s="89">
        <f>INDEX(Indice_RMR[#All],MATCH($AT39&amp;$AU$19,Indice_RMR[[#All],[Mês]],0),$AH$3)</f>
        <v>123.57</v>
      </c>
      <c r="BD39" s="95">
        <f>INDEX(Indice_RMR[#All],MATCH($AT39&amp;$AV$2,Indice_RMR[[#All],[Mês]],0),$AH$3)</f>
        <v>118.12</v>
      </c>
      <c r="BE39" s="89">
        <f>INDEX(Indice_UCI[#All],MATCH($AT39&amp;$AU$19,Indice_UCI[[#All],[Mês]],0),$AH$3)</f>
        <v>79.05</v>
      </c>
      <c r="BF39" s="95">
        <f>INDEX(Indice_UCI[#All],MATCH($AT39&amp;$AV$2,Indice_UCI[[#All],[Mês]],0),$AH$3)</f>
        <v>78.23</v>
      </c>
    </row>
    <row r="40" spans="36:58" x14ac:dyDescent="0.3">
      <c r="AK40" s="25">
        <f t="shared" si="1"/>
        <v>282</v>
      </c>
      <c r="AL40" s="25">
        <v>23</v>
      </c>
      <c r="AM40" s="40">
        <f>INDEX(Serie_Encadeada[#All],$AK40,$AJ$3)</f>
        <v>117.61</v>
      </c>
      <c r="AN40" s="40">
        <f>INDEX(Serie_Encadeada[#All],$AK40,$AJ$4)</f>
        <v>107.92</v>
      </c>
      <c r="AO40" s="40">
        <f>INDEX(Serie_Encadeada[#All],$AK40,$AJ$5)</f>
        <v>124.04</v>
      </c>
      <c r="AP40" s="40">
        <f>INDEX(Serie_Encadeada[#All],$AK40,$AJ$6)</f>
        <v>138.65</v>
      </c>
      <c r="AQ40" s="40">
        <f>INDEX(Serie_Encadeada[#All],$AK40,$AJ$7)</f>
        <v>111.77</v>
      </c>
      <c r="AR40" s="40">
        <f>INDEX(Serie_Encadeada[#All],$AK40,$AJ$8)</f>
        <v>82.88</v>
      </c>
      <c r="AT40" s="23">
        <v>2</v>
      </c>
      <c r="AU40" s="162">
        <f>IF($AT40 &gt;$A$13,"-", INDEX(Indice_faturamento[#All],MATCH($AT40&amp;$AU$19,Indice_faturamento[[#All],[Mês]],0),$AH$3))</f>
        <v>102.13</v>
      </c>
      <c r="AV40" s="95">
        <f>IF($AT40 &gt;$A$13,"-",INDEX(Indice_faturamento[#All],MATCH($AT40&amp;$AV$2,Indice_faturamento[[#All],[Mês]],0),$AH$3))</f>
        <v>108.38</v>
      </c>
      <c r="AW40" s="89">
        <f>IF($AT40 &gt;$A$13,"-", INDEX(Indice_Horas[#All],MATCH($AT40&amp;$AU$19,Indice_Horas[[#All],[Mês]],0),$AH$3))</f>
        <v>99.6</v>
      </c>
      <c r="AX40" s="95">
        <f>IF($AT40 &gt;$A$13,"-",INDEX(Indice_Horas[#All],MATCH($AT40&amp;$AV$2,Indice_Horas[[#All],[Mês]],0),$AH$3))</f>
        <v>101.2</v>
      </c>
      <c r="AY40" s="89">
        <f>IF($AT40 &gt;$A$13,"-", INDEX(Indice_Emprego[#All],MATCH($AT40&amp;$AU$19,Indice_Emprego[[#All],[Mês]],0),$AH$3))</f>
        <v>119.62</v>
      </c>
      <c r="AZ40" s="95">
        <f>IF($AT40 &gt;$A$13,"-",INDEX(Indice_Emprego[#All],MATCH($AT40&amp;$AV$2,Indice_Emprego[[#All],[Mês]],0),$AH$3))</f>
        <v>118.48</v>
      </c>
      <c r="BA40" s="89">
        <f>IF($AT40 &gt;$A$13,"-", INDEX(Indice_massa_salarial[#All],MATCH($AT40&amp;$AU$19,Indice_massa_salarial[[#All],[Mês]],0),$AH$3))</f>
        <v>144.44999999999999</v>
      </c>
      <c r="BB40" s="95">
        <f>IF($AT40 &gt;$A$13,"-",INDEX(Indice_massa_salarial[#All],MATCH($AT40&amp;$AV$2,Indice_massa_salarial[[#All],[Mês]],0),$AH$3))</f>
        <v>137.09</v>
      </c>
      <c r="BC40" s="89">
        <f>IF($AT40 &gt;$A$13,"-", INDEX(Indice_RMR[#All],MATCH($AT40&amp;$AU$19,Indice_RMR[[#All],[Mês]],0),$AH$3))</f>
        <v>120.76</v>
      </c>
      <c r="BD40" s="95">
        <f>IF($AT40 &gt;$A$13,"-",INDEX(Indice_RMR[#All],MATCH($AT40&amp;$AV$2,Indice_RMR[[#All],[Mês]],0),$AH$3))</f>
        <v>115.71</v>
      </c>
      <c r="BE40" s="89">
        <f>IF($AT40 &gt;$A$13,"-", INDEX(Indice_UCI[#All],MATCH($AT40&amp;$AU$19,Indice_UCI[[#All],[Mês]],0),$AH$3))</f>
        <v>79.42</v>
      </c>
      <c r="BF40" s="95">
        <f>IF($AT40 &gt;$A$13,"-",INDEX(Indice_UCI[#All],MATCH($AT40&amp;$AV$2,Indice_UCI[[#All],[Mês]],0),$AH$3))</f>
        <v>80</v>
      </c>
    </row>
    <row r="41" spans="36:58" x14ac:dyDescent="0.3">
      <c r="AK41" s="25">
        <f>MATCH($A$13&amp;$B$13,Serie_Encadeada[[#All],[Mês]],0)</f>
        <v>283</v>
      </c>
      <c r="AL41" s="25">
        <v>24</v>
      </c>
      <c r="AM41" s="40">
        <f>INDEX(Serie_Encadeada[#All],$AK41,$AJ$3)</f>
        <v>122.33</v>
      </c>
      <c r="AN41" s="40">
        <f>INDEX(Serie_Encadeada[#All],$AK41,$AJ$4)</f>
        <v>111.6</v>
      </c>
      <c r="AO41" s="40">
        <f>INDEX(Serie_Encadeada[#All],$AK41,$AJ$5)</f>
        <v>125.35</v>
      </c>
      <c r="AP41" s="40">
        <f>INDEX(Serie_Encadeada[#All],$AK41,$AJ$6)</f>
        <v>135.72</v>
      </c>
      <c r="AQ41" s="40">
        <f>INDEX(Serie_Encadeada[#All],$AK41,$AJ$7)</f>
        <v>108.28</v>
      </c>
      <c r="AR41" s="40">
        <f>INDEX(Serie_Encadeada[#All],$AK41,$AJ$8)</f>
        <v>81.239999999999995</v>
      </c>
      <c r="AT41" s="23">
        <v>3</v>
      </c>
      <c r="AU41" s="162">
        <f>IF($AT41 &gt;$A$13,"-", INDEX(Indice_faturamento[#All],MATCH($AT41&amp;$AU$19,Indice_faturamento[[#All],[Mês]],0),$AH$3))</f>
        <v>119.89</v>
      </c>
      <c r="AV41" s="95">
        <f>IF($AT41 &gt;$A$13,"-",INDEX(Indice_faturamento[#All],MATCH($AT41&amp;$AV$2,Indice_faturamento[[#All],[Mês]],0),$AH$3))</f>
        <v>114.29</v>
      </c>
      <c r="AW41" s="89">
        <f>IF($AT41 &gt;$A$13,"-", INDEX(Indice_Horas[#All],MATCH($AT41&amp;$AU$19,Indice_Horas[[#All],[Mês]],0),$AH$3))</f>
        <v>106.5</v>
      </c>
      <c r="AX41" s="95">
        <f>IF($AT41 &gt;$A$13,"-",INDEX(Indice_Horas[#All],MATCH($AT41&amp;$AV$2,Indice_Horas[[#All],[Mês]],0),$AH$3))</f>
        <v>102.09</v>
      </c>
      <c r="AY41" s="89">
        <f>IF($AT41 &gt;$A$13,"-", INDEX(Indice_Emprego[#All],MATCH($AT41&amp;$AU$19,Indice_Emprego[[#All],[Mês]],0),$AH$3))</f>
        <v>120.81</v>
      </c>
      <c r="AZ41" s="95">
        <f>IF($AT41 &gt;$A$13,"-",INDEX(Indice_Emprego[#All],MATCH($AT41&amp;$AV$2,Indice_Emprego[[#All],[Mês]],0),$AH$3))</f>
        <v>118.91</v>
      </c>
      <c r="BA41" s="89">
        <f>IF($AT41 &gt;$A$13,"-", INDEX(Indice_massa_salarial[#All],MATCH($AT41&amp;$AU$19,Indice_massa_salarial[[#All],[Mês]],0),$AH$3))</f>
        <v>138.51</v>
      </c>
      <c r="BB41" s="95">
        <f>IF($AT41 &gt;$A$13,"-",INDEX(Indice_massa_salarial[#All],MATCH($AT41&amp;$AV$2,Indice_massa_salarial[[#All],[Mês]],0),$AH$3))</f>
        <v>131.91999999999999</v>
      </c>
      <c r="BC41" s="89">
        <f>IF($AT41 &gt;$A$13,"-", INDEX(Indice_RMR[#All],MATCH($AT41&amp;$AU$19,Indice_RMR[[#All],[Mês]],0),$AH$3))</f>
        <v>114.65</v>
      </c>
      <c r="BD41" s="95">
        <f>IF($AT41 &gt;$A$13,"-",INDEX(Indice_RMR[#All],MATCH($AT41&amp;$AV$2,Indice_RMR[[#All],[Mês]],0),$AH$3))</f>
        <v>110.94</v>
      </c>
      <c r="BE41" s="89">
        <f>IF($AT41 &gt;$A$13,"-", INDEX(Indice_UCI[#All],MATCH($AT41&amp;$AU$19,Indice_UCI[[#All],[Mês]],0),$AH$3))</f>
        <v>81.61</v>
      </c>
      <c r="BF41" s="95">
        <f>IF($AT41 &gt;$A$13,"-",INDEX(Indice_UCI[#All],MATCH($AT41&amp;$AV$2,Indice_UCI[[#All],[Mês]],0),$AH$3))</f>
        <v>80.650000000000006</v>
      </c>
    </row>
    <row r="42" spans="36:58" x14ac:dyDescent="0.3">
      <c r="AT42" s="23">
        <v>4</v>
      </c>
      <c r="AU42" s="162">
        <f>IF($AT42 &gt;$A$13,"-", INDEX(Indice_faturamento[#All],MATCH($AT42&amp;$AU$19,Indice_faturamento[[#All],[Mês]],0),$AH$3))</f>
        <v>115.01</v>
      </c>
      <c r="AV42" s="95">
        <f>IF($AT42 &gt;$A$13,"-",INDEX(Indice_faturamento[#All],MATCH($AT42&amp;$AV$2,Indice_faturamento[[#All],[Mês]],0),$AH$3))</f>
        <v>115.3</v>
      </c>
      <c r="AW42" s="89">
        <f>IF($AT42 &gt;$A$13,"-", INDEX(Indice_Horas[#All],MATCH($AT42&amp;$AU$19,Indice_Horas[[#All],[Mês]],0),$AH$3))</f>
        <v>105.74</v>
      </c>
      <c r="AX42" s="95">
        <f>IF($AT42 &gt;$A$13,"-",INDEX(Indice_Horas[#All],MATCH($AT42&amp;$AV$2,Indice_Horas[[#All],[Mês]],0),$AH$3))</f>
        <v>101.33</v>
      </c>
      <c r="AY42" s="89">
        <f>IF($AT42 &gt;$A$13,"-", INDEX(Indice_Emprego[#All],MATCH($AT42&amp;$AU$19,Indice_Emprego[[#All],[Mês]],0),$AH$3))</f>
        <v>120.96</v>
      </c>
      <c r="AZ42" s="95">
        <f>IF($AT42 &gt;$A$13,"-",INDEX(Indice_Emprego[#All],MATCH($AT42&amp;$AV$2,Indice_Emprego[[#All],[Mês]],0),$AH$3))</f>
        <v>119.04</v>
      </c>
      <c r="BA42" s="89">
        <f>IF($AT42 &gt;$A$13,"-", INDEX(Indice_massa_salarial[#All],MATCH($AT42&amp;$AU$19,Indice_massa_salarial[[#All],[Mês]],0),$AH$3))</f>
        <v>139.35</v>
      </c>
      <c r="BB42" s="95">
        <f>IF($AT42 &gt;$A$13,"-",INDEX(Indice_massa_salarial[#All],MATCH($AT42&amp;$AV$2,Indice_massa_salarial[[#All],[Mês]],0),$AH$3))</f>
        <v>134.56</v>
      </c>
      <c r="BC42" s="89">
        <f>IF($AT42 &gt;$A$13,"-", INDEX(Indice_RMR[#All],MATCH($AT42&amp;$AU$19,Indice_RMR[[#All],[Mês]],0),$AH$3))</f>
        <v>115.21</v>
      </c>
      <c r="BD42" s="95">
        <f>IF($AT42 &gt;$A$13,"-",INDEX(Indice_RMR[#All],MATCH($AT42&amp;$AV$2,Indice_RMR[[#All],[Mês]],0),$AH$3))</f>
        <v>113.04</v>
      </c>
      <c r="BE42" s="89">
        <f>IF($AT42 &gt;$A$13,"-", INDEX(Indice_UCI[#All],MATCH($AT42&amp;$AU$19,Indice_UCI[[#All],[Mês]],0),$AH$3))</f>
        <v>81.25</v>
      </c>
      <c r="BF42" s="95">
        <f>IF($AT42 &gt;$A$13,"-",INDEX(Indice_UCI[#All],MATCH($AT42&amp;$AV$2,Indice_UCI[[#All],[Mês]],0),$AH$3))</f>
        <v>80.63</v>
      </c>
    </row>
    <row r="43" spans="36:58" x14ac:dyDescent="0.3">
      <c r="AK43" t="s">
        <v>2</v>
      </c>
      <c r="AT43" s="23">
        <v>5</v>
      </c>
      <c r="AU43" s="162">
        <f>IF($AT43 &gt;$A$13,"-", INDEX(Indice_faturamento[#All],MATCH($AT43&amp;$AU$19,Indice_faturamento[[#All],[Mês]],0),$AH$3))</f>
        <v>119.7</v>
      </c>
      <c r="AV43" s="95">
        <f>IF($AT43 &gt;$A$13,"-",INDEX(Indice_faturamento[#All],MATCH($AT43&amp;$AV$2,Indice_faturamento[[#All],[Mês]],0),$AH$3))</f>
        <v>116.43</v>
      </c>
      <c r="AW43" s="89">
        <f>IF($AT43 &gt;$A$13,"-", INDEX(Indice_Horas[#All],MATCH($AT43&amp;$AU$19,Indice_Horas[[#All],[Mês]],0),$AH$3))</f>
        <v>104.66</v>
      </c>
      <c r="AX43" s="95">
        <f>IF($AT43 &gt;$A$13,"-",INDEX(Indice_Horas[#All],MATCH($AT43&amp;$AV$2,Indice_Horas[[#All],[Mês]],0),$AH$3))</f>
        <v>101.64</v>
      </c>
      <c r="AY43" s="89">
        <f>IF($AT43 &gt;$A$13,"-", INDEX(Indice_Emprego[#All],MATCH($AT43&amp;$AU$19,Indice_Emprego[[#All],[Mês]],0),$AH$3))</f>
        <v>122.07</v>
      </c>
      <c r="AZ43" s="95">
        <f>IF($AT43 &gt;$A$13,"-",INDEX(Indice_Emprego[#All],MATCH($AT43&amp;$AV$2,Indice_Emprego[[#All],[Mês]],0),$AH$3))</f>
        <v>118.32</v>
      </c>
      <c r="BA43" s="89">
        <f>IF($AT43 &gt;$A$13,"-", INDEX(Indice_massa_salarial[#All],MATCH($AT43&amp;$AU$19,Indice_massa_salarial[[#All],[Mês]],0),$AH$3))</f>
        <v>137.9</v>
      </c>
      <c r="BB43" s="95">
        <f>IF($AT43 &gt;$A$13,"-",INDEX(Indice_massa_salarial[#All],MATCH($AT43&amp;$AV$2,Indice_massa_salarial[[#All],[Mês]],0),$AH$3))</f>
        <v>129.52000000000001</v>
      </c>
      <c r="BC43" s="89">
        <f>IF($AT43 &gt;$A$13,"-", INDEX(Indice_RMR[#All],MATCH($AT43&amp;$AU$19,Indice_RMR[[#All],[Mês]],0),$AH$3))</f>
        <v>112.97</v>
      </c>
      <c r="BD43" s="95">
        <f>IF($AT43 &gt;$A$13,"-",INDEX(Indice_RMR[#All],MATCH($AT43&amp;$AV$2,Indice_RMR[[#All],[Mês]],0),$AH$3))</f>
        <v>109.46</v>
      </c>
      <c r="BE43" s="89">
        <f>IF($AT43 &gt;$A$13,"-", INDEX(Indice_UCI[#All],MATCH($AT43&amp;$AU$19,Indice_UCI[[#All],[Mês]],0),$AH$3))</f>
        <v>82.45</v>
      </c>
      <c r="BF43" s="95">
        <f>IF($AT43 &gt;$A$13,"-",INDEX(Indice_UCI[#All],MATCH($AT43&amp;$AV$2,Indice_UCI[[#All],[Mês]],0),$AH$3))</f>
        <v>81</v>
      </c>
    </row>
    <row r="44" spans="36:58" x14ac:dyDescent="0.3">
      <c r="AJ44" s="102" t="s">
        <v>33</v>
      </c>
      <c r="AK44" s="102" t="s">
        <v>29</v>
      </c>
      <c r="AL44" s="102" t="s">
        <v>30</v>
      </c>
      <c r="AM44" s="103" t="s">
        <v>10</v>
      </c>
      <c r="AN44" s="104" t="s">
        <v>12</v>
      </c>
      <c r="AO44" s="104" t="s">
        <v>13</v>
      </c>
      <c r="AP44" s="104" t="s">
        <v>14</v>
      </c>
      <c r="AQ44" s="104" t="s">
        <v>15</v>
      </c>
      <c r="AR44" s="104" t="s">
        <v>16</v>
      </c>
      <c r="AT44" s="23">
        <v>6</v>
      </c>
      <c r="AU44" s="162">
        <f>IF($AT44 &gt;$A$13,"-", INDEX(Indice_faturamento[#All],MATCH($AT44&amp;$AU$19,Indice_faturamento[[#All],[Mês]],0),$AH$3))</f>
        <v>123.3</v>
      </c>
      <c r="AV44" s="95">
        <f>IF($AT44 &gt;$A$13,"-",INDEX(Indice_faturamento[#All],MATCH($AT44&amp;$AV$2,Indice_faturamento[[#All],[Mês]],0),$AH$3))</f>
        <v>116.95</v>
      </c>
      <c r="AW44" s="89">
        <f>IF($AT44 &gt;$A$13,"-", INDEX(Indice_Horas[#All],MATCH($AT44&amp;$AU$19,Indice_Horas[[#All],[Mês]],0),$AH$3))</f>
        <v>108.73</v>
      </c>
      <c r="AX44" s="95">
        <f>IF($AT44 &gt;$A$13,"-",INDEX(Indice_Horas[#All],MATCH($AT44&amp;$AV$2,Indice_Horas[[#All],[Mês]],0),$AH$3))</f>
        <v>103.51</v>
      </c>
      <c r="AY44" s="89">
        <f>IF($AT44 &gt;$A$13,"-", INDEX(Indice_Emprego[#All],MATCH($AT44&amp;$AU$19,Indice_Emprego[[#All],[Mês]],0),$AH$3))</f>
        <v>123.48</v>
      </c>
      <c r="AZ44" s="95">
        <f>IF($AT44 &gt;$A$13,"-",INDEX(Indice_Emprego[#All],MATCH($AT44&amp;$AV$2,Indice_Emprego[[#All],[Mês]],0),$AH$3))</f>
        <v>117.96</v>
      </c>
      <c r="BA44" s="89">
        <f>IF($AT44 &gt;$A$13,"-", INDEX(Indice_massa_salarial[#All],MATCH($AT44&amp;$AU$19,Indice_massa_salarial[[#All],[Mês]],0),$AH$3))</f>
        <v>134.94</v>
      </c>
      <c r="BB44" s="95">
        <f>IF($AT44 &gt;$A$13,"-",INDEX(Indice_massa_salarial[#All],MATCH($AT44&amp;$AV$2,Indice_massa_salarial[[#All],[Mês]],0),$AH$3))</f>
        <v>128.46</v>
      </c>
      <c r="BC44" s="89">
        <f>IF($AT44 &gt;$A$13,"-", INDEX(Indice_RMR[#All],MATCH($AT44&amp;$AU$19,Indice_RMR[[#All],[Mês]],0),$AH$3))</f>
        <v>109.28</v>
      </c>
      <c r="BD44" s="95">
        <f>IF($AT44 &gt;$A$13,"-",INDEX(Indice_RMR[#All],MATCH($AT44&amp;$AV$2,Indice_RMR[[#All],[Mês]],0),$AH$3))</f>
        <v>108.9</v>
      </c>
      <c r="BE44" s="89">
        <f>IF($AT44 &gt;$A$13,"-", INDEX(Indice_UCI[#All],MATCH($AT44&amp;$AU$19,Indice_UCI[[#All],[Mês]],0),$AH$3))</f>
        <v>80.650000000000006</v>
      </c>
      <c r="BF44" s="95">
        <f>IF($AT44 &gt;$A$13,"-",INDEX(Indice_UCI[#All],MATCH($AT44&amp;$AV$2,Indice_UCI[[#All],[Mês]],0),$AH$3))</f>
        <v>82.99</v>
      </c>
    </row>
    <row r="45" spans="36:58" x14ac:dyDescent="0.3">
      <c r="AJ45" s="102">
        <f t="shared" ref="AJ45:AJ67" si="3">AJ46-1</f>
        <v>224</v>
      </c>
      <c r="AK45" s="102">
        <f t="shared" ref="AK45:AK67" si="4">AK46-1</f>
        <v>260</v>
      </c>
      <c r="AL45" s="102">
        <v>1</v>
      </c>
      <c r="AM45" s="105">
        <f>INDEX(Indice_faturamento[#All],$AK45,$AI$3)</f>
        <v>102.97</v>
      </c>
      <c r="AN45" s="105">
        <f>INDEX(Indice_Horas[#All],$AK45,$AI$4)</f>
        <v>160.99</v>
      </c>
      <c r="AO45" s="105">
        <f>INDEX(Indice_Emprego[#All],$AK45,$AI$5)</f>
        <v>155.31</v>
      </c>
      <c r="AP45" s="105">
        <f>INDEX(Indice_massa_salarial[#All],$AJ45,$AI$6)</f>
        <v>151.44999999999999</v>
      </c>
      <c r="AQ45" s="105">
        <f>INDEX(Indice_RMR[#All],$AJ45,$AI$7)</f>
        <v>97.52</v>
      </c>
      <c r="AR45" s="105">
        <f>INDEX(Indice_UCI[#All],$AK45,$AI$8)</f>
        <v>84.67</v>
      </c>
      <c r="AT45" s="23">
        <v>7</v>
      </c>
      <c r="AU45" s="162" t="str">
        <f>IF($AT45 &gt;$A$13,"-", INDEX(Indice_faturamento[#All],MATCH($AT45&amp;$AU$19,Indice_faturamento[[#All],[Mês]],0),$AH$3))</f>
        <v>-</v>
      </c>
      <c r="AV45" s="95" t="str">
        <f>IF($AT45 &gt;$A$13,"-",INDEX(Indice_faturamento[#All],MATCH($AT45&amp;$AV$2,Indice_faturamento[[#All],[Mês]],0),$AH$3))</f>
        <v>-</v>
      </c>
      <c r="AW45" s="89" t="str">
        <f>IF($AT45 &gt;$A$13,"-", INDEX(Indice_Horas[#All],MATCH($AT45&amp;$AU$19,Indice_Horas[[#All],[Mês]],0),$AH$3))</f>
        <v>-</v>
      </c>
      <c r="AX45" s="95" t="str">
        <f>IF($AT45 &gt;$A$13,"-",INDEX(Indice_Horas[#All],MATCH($AT45&amp;$AV$2,Indice_Horas[[#All],[Mês]],0),$AH$3))</f>
        <v>-</v>
      </c>
      <c r="AY45" s="89" t="str">
        <f>IF($AT45 &gt;$A$13,"-", INDEX(Indice_Emprego[#All],MATCH($AT45&amp;$AU$19,Indice_Emprego[[#All],[Mês]],0),$AH$3))</f>
        <v>-</v>
      </c>
      <c r="AZ45" s="95" t="str">
        <f>IF($AT45 &gt;$A$13,"-",INDEX(Indice_Emprego[#All],MATCH($AT45&amp;$AV$2,Indice_Emprego[[#All],[Mês]],0),$AH$3))</f>
        <v>-</v>
      </c>
      <c r="BA45" s="89" t="str">
        <f>IF($AT45 &gt;$A$13,"-", INDEX(Indice_massa_salarial[#All],MATCH($AT45&amp;$AU$19,Indice_massa_salarial[[#All],[Mês]],0),$AH$3))</f>
        <v>-</v>
      </c>
      <c r="BB45" s="95" t="str">
        <f>IF($AT45 &gt;$A$13,"-",INDEX(Indice_massa_salarial[#All],MATCH($AT45&amp;$AV$2,Indice_massa_salarial[[#All],[Mês]],0),$AH$3))</f>
        <v>-</v>
      </c>
      <c r="BC45" s="89" t="str">
        <f>IF($AT45 &gt;$A$13,"-", INDEX(Indice_RMR[#All],MATCH($AT45&amp;$AU$19,Indice_RMR[[#All],[Mês]],0),$AH$3))</f>
        <v>-</v>
      </c>
      <c r="BD45" s="95" t="str">
        <f>IF($AT45 &gt;$A$13,"-",INDEX(Indice_RMR[#All],MATCH($AT45&amp;$AV$2,Indice_RMR[[#All],[Mês]],0),$AH$3))</f>
        <v>-</v>
      </c>
      <c r="BE45" s="89" t="str">
        <f>IF($AT45 &gt;$A$13,"-", INDEX(Indice_UCI[#All],MATCH($AT45&amp;$AU$19,Indice_UCI[[#All],[Mês]],0),$AH$3))</f>
        <v>-</v>
      </c>
      <c r="BF45" s="95" t="str">
        <f>IF($AT45 &gt;$A$13,"-",INDEX(Indice_UCI[#All],MATCH($AT45&amp;$AV$2,Indice_UCI[[#All],[Mês]],0),$AH$3))</f>
        <v>-</v>
      </c>
    </row>
    <row r="46" spans="36:58" x14ac:dyDescent="0.3">
      <c r="AJ46" s="102">
        <f t="shared" si="3"/>
        <v>225</v>
      </c>
      <c r="AK46" s="102">
        <f t="shared" si="4"/>
        <v>261</v>
      </c>
      <c r="AL46" s="102">
        <v>2</v>
      </c>
      <c r="AM46" s="105">
        <f>INDEX(Indice_faturamento[#All],$AK46,$AI$3)</f>
        <v>113.55</v>
      </c>
      <c r="AN46" s="105">
        <f>INDEX(Indice_Horas[#All],$AK46,$AI$4)</f>
        <v>163.05000000000001</v>
      </c>
      <c r="AO46" s="105">
        <f>INDEX(Indice_Emprego[#All],$AK46,$AI$5)</f>
        <v>156.91999999999999</v>
      </c>
      <c r="AP46" s="105">
        <f>INDEX(Indice_massa_salarial[#All],$AJ46,$AI$6)</f>
        <v>143.16999999999999</v>
      </c>
      <c r="AQ46" s="105">
        <f>INDEX(Indice_RMR[#All],$AJ46,$AI$7)</f>
        <v>91.23</v>
      </c>
      <c r="AR46" s="105">
        <f>INDEX(Indice_UCI[#All],$AK46,$AI$8)</f>
        <v>82.24</v>
      </c>
      <c r="AT46" s="23">
        <v>8</v>
      </c>
      <c r="AU46" s="162" t="str">
        <f>IF($AT46 &gt;$A$13,"-", INDEX(Indice_faturamento[#All],MATCH($AT46&amp;$AU$19,Indice_faturamento[[#All],[Mês]],0),$AH$3))</f>
        <v>-</v>
      </c>
      <c r="AV46" s="95" t="str">
        <f>IF($AT46 &gt;$A$13,"-",INDEX(Indice_faturamento[#All],MATCH($AT46&amp;$AV$2,Indice_faturamento[[#All],[Mês]],0),$AH$3))</f>
        <v>-</v>
      </c>
      <c r="AW46" s="89" t="str">
        <f>IF($AT46 &gt;$A$13,"-", INDEX(Indice_Horas[#All],MATCH($AT46&amp;$AU$19,Indice_Horas[[#All],[Mês]],0),$AH$3))</f>
        <v>-</v>
      </c>
      <c r="AX46" s="95" t="str">
        <f>IF($AT46 &gt;$A$13,"-",INDEX(Indice_Horas[#All],MATCH($AT46&amp;$AV$2,Indice_Horas[[#All],[Mês]],0),$AH$3))</f>
        <v>-</v>
      </c>
      <c r="AY46" s="89" t="str">
        <f>IF($AT46 &gt;$A$13,"-", INDEX(Indice_Emprego[#All],MATCH($AT46&amp;$AU$19,Indice_Emprego[[#All],[Mês]],0),$AH$3))</f>
        <v>-</v>
      </c>
      <c r="AZ46" s="95" t="str">
        <f>IF($AT46 &gt;$A$13,"-",INDEX(Indice_Emprego[#All],MATCH($AT46&amp;$AV$2,Indice_Emprego[[#All],[Mês]],0),$AH$3))</f>
        <v>-</v>
      </c>
      <c r="BA46" s="89" t="str">
        <f>IF($AT46 &gt;$A$13,"-", INDEX(Indice_massa_salarial[#All],MATCH($AT46&amp;$AU$19,Indice_massa_salarial[[#All],[Mês]],0),$AH$3))</f>
        <v>-</v>
      </c>
      <c r="BB46" s="95" t="str">
        <f>IF($AT46 &gt;$A$13,"-",INDEX(Indice_massa_salarial[#All],MATCH($AT46&amp;$AV$2,Indice_massa_salarial[[#All],[Mês]],0),$AH$3))</f>
        <v>-</v>
      </c>
      <c r="BC46" s="89" t="str">
        <f>IF($AT46 &gt;$A$13,"-", INDEX(Indice_RMR[#All],MATCH($AT46&amp;$AU$19,Indice_RMR[[#All],[Mês]],0),$AH$3))</f>
        <v>-</v>
      </c>
      <c r="BD46" s="95" t="str">
        <f>IF($AT46 &gt;$A$13,"-",INDEX(Indice_RMR[#All],MATCH($AT46&amp;$AV$2,Indice_RMR[[#All],[Mês]],0),$AH$3))</f>
        <v>-</v>
      </c>
      <c r="BE46" s="89" t="str">
        <f>IF($AT46 &gt;$A$13,"-", INDEX(Indice_UCI[#All],MATCH($AT46&amp;$AU$19,Indice_UCI[[#All],[Mês]],0),$AH$3))</f>
        <v>-</v>
      </c>
      <c r="BF46" s="95" t="str">
        <f>IF($AT46 &gt;$A$13,"-",INDEX(Indice_UCI[#All],MATCH($AT46&amp;$AV$2,Indice_UCI[[#All],[Mês]],0),$AH$3))</f>
        <v>-</v>
      </c>
    </row>
    <row r="47" spans="36:58" x14ac:dyDescent="0.3">
      <c r="AJ47" s="102">
        <f t="shared" si="3"/>
        <v>226</v>
      </c>
      <c r="AK47" s="102">
        <f t="shared" si="4"/>
        <v>262</v>
      </c>
      <c r="AL47" s="102">
        <v>3</v>
      </c>
      <c r="AM47" s="105">
        <f>INDEX(Indice_faturamento[#All],$AK47,$AI$3)</f>
        <v>105.89</v>
      </c>
      <c r="AN47" s="105">
        <f>INDEX(Indice_Horas[#All],$AK47,$AI$4)</f>
        <v>161.56</v>
      </c>
      <c r="AO47" s="105">
        <f>INDEX(Indice_Emprego[#All],$AK47,$AI$5)</f>
        <v>157.44999999999999</v>
      </c>
      <c r="AP47" s="105">
        <f>INDEX(Indice_massa_salarial[#All],$AJ47,$AI$6)</f>
        <v>143.85</v>
      </c>
      <c r="AQ47" s="105">
        <f>INDEX(Indice_RMR[#All],$AJ47,$AI$7)</f>
        <v>91.36</v>
      </c>
      <c r="AR47" s="105">
        <f>INDEX(Indice_UCI[#All],$AK47,$AI$8)</f>
        <v>81.97</v>
      </c>
      <c r="AT47" s="23">
        <v>9</v>
      </c>
      <c r="AU47" s="162" t="str">
        <f>IF($AT47 &gt;$A$13,"-", INDEX(Indice_faturamento[#All],MATCH($AT47&amp;$AU$19,Indice_faturamento[[#All],[Mês]],0),$AH$3))</f>
        <v>-</v>
      </c>
      <c r="AV47" s="95" t="str">
        <f>IF($AT47 &gt;$A$13,"-",INDEX(Indice_faturamento[#All],MATCH($AT47&amp;$AV$2,Indice_faturamento[[#All],[Mês]],0),$AH$3))</f>
        <v>-</v>
      </c>
      <c r="AW47" s="89" t="str">
        <f>IF($AT47 &gt;$A$13,"-", INDEX(Indice_Horas[#All],MATCH($AT47&amp;$AU$19,Indice_Horas[[#All],[Mês]],0),$AH$3))</f>
        <v>-</v>
      </c>
      <c r="AX47" s="95" t="str">
        <f>IF($AT47 &gt;$A$13,"-",INDEX(Indice_Horas[#All],MATCH($AT47&amp;$AV$2,Indice_Horas[[#All],[Mês]],0),$AH$3))</f>
        <v>-</v>
      </c>
      <c r="AY47" s="89" t="str">
        <f>IF($AT47 &gt;$A$13,"-", INDEX(Indice_Emprego[#All],MATCH($AT47&amp;$AU$19,Indice_Emprego[[#All],[Mês]],0),$AH$3))</f>
        <v>-</v>
      </c>
      <c r="AZ47" s="95" t="str">
        <f>IF($AT47 &gt;$A$13,"-",INDEX(Indice_Emprego[#All],MATCH($AT47&amp;$AV$2,Indice_Emprego[[#All],[Mês]],0),$AH$3))</f>
        <v>-</v>
      </c>
      <c r="BA47" s="89" t="str">
        <f>IF($AT47 &gt;$A$13,"-", INDEX(Indice_massa_salarial[#All],MATCH($AT47&amp;$AU$19,Indice_massa_salarial[[#All],[Mês]],0),$AH$3))</f>
        <v>-</v>
      </c>
      <c r="BB47" s="95" t="str">
        <f>IF($AT47 &gt;$A$13,"-",INDEX(Indice_massa_salarial[#All],MATCH($AT47&amp;$AV$2,Indice_massa_salarial[[#All],[Mês]],0),$AH$3))</f>
        <v>-</v>
      </c>
      <c r="BC47" s="89" t="str">
        <f>IF($AT47 &gt;$A$13,"-", INDEX(Indice_RMR[#All],MATCH($AT47&amp;$AU$19,Indice_RMR[[#All],[Mês]],0),$AH$3))</f>
        <v>-</v>
      </c>
      <c r="BD47" s="95" t="str">
        <f>IF($AT47 &gt;$A$13,"-",INDEX(Indice_RMR[#All],MATCH($AT47&amp;$AV$2,Indice_RMR[[#All],[Mês]],0),$AH$3))</f>
        <v>-</v>
      </c>
      <c r="BE47" s="89" t="str">
        <f>IF($AT47 &gt;$A$13,"-", INDEX(Indice_UCI[#All],MATCH($AT47&amp;$AU$19,Indice_UCI[[#All],[Mês]],0),$AH$3))</f>
        <v>-</v>
      </c>
      <c r="BF47" s="95" t="str">
        <f>IF($AT47 &gt;$A$13,"-",INDEX(Indice_UCI[#All],MATCH($AT47&amp;$AV$2,Indice_UCI[[#All],[Mês]],0),$AH$3))</f>
        <v>-</v>
      </c>
    </row>
    <row r="48" spans="36:58" x14ac:dyDescent="0.3">
      <c r="AJ48" s="102">
        <f t="shared" si="3"/>
        <v>227</v>
      </c>
      <c r="AK48" s="102">
        <f t="shared" si="4"/>
        <v>263</v>
      </c>
      <c r="AL48" s="102">
        <v>4</v>
      </c>
      <c r="AM48" s="105">
        <f>INDEX(Indice_faturamento[#All],$AK48,$AI$3)</f>
        <v>88.14</v>
      </c>
      <c r="AN48" s="105">
        <f>INDEX(Indice_Horas[#All],$AK48,$AI$4)</f>
        <v>162.78</v>
      </c>
      <c r="AO48" s="105">
        <f>INDEX(Indice_Emprego[#All],$AK48,$AI$5)</f>
        <v>156.62</v>
      </c>
      <c r="AP48" s="105">
        <f>INDEX(Indice_massa_salarial[#All],$AJ48,$AI$6)</f>
        <v>142.80000000000001</v>
      </c>
      <c r="AQ48" s="105">
        <f>INDEX(Indice_RMR[#All],$AJ48,$AI$7)</f>
        <v>91.18</v>
      </c>
      <c r="AR48" s="105">
        <f>INDEX(Indice_UCI[#All],$AK48,$AI$8)</f>
        <v>77.19</v>
      </c>
      <c r="AT48" s="23">
        <v>10</v>
      </c>
      <c r="AU48" s="162" t="str">
        <f>IF($AT48 &gt;$A$13,"-", INDEX(Indice_faturamento[#All],MATCH($AT48&amp;$AU$19,Indice_faturamento[[#All],[Mês]],0),$AH$3))</f>
        <v>-</v>
      </c>
      <c r="AV48" s="95" t="str">
        <f>IF($AT48 &gt;$A$13,"-",INDEX(Indice_faturamento[#All],MATCH($AT48&amp;$AV$2,Indice_faturamento[[#All],[Mês]],0),$AH$3))</f>
        <v>-</v>
      </c>
      <c r="AW48" s="89" t="str">
        <f>IF($AT48 &gt;$A$13,"-", INDEX(Indice_Horas[#All],MATCH($AT48&amp;$AU$19,Indice_Horas[[#All],[Mês]],0),$AH$3))</f>
        <v>-</v>
      </c>
      <c r="AX48" s="95" t="str">
        <f>IF($AT48 &gt;$A$13,"-",INDEX(Indice_Horas[#All],MATCH($AT48&amp;$AV$2,Indice_Horas[[#All],[Mês]],0),$AH$3))</f>
        <v>-</v>
      </c>
      <c r="AY48" s="89" t="str">
        <f>IF($AT48 &gt;$A$13,"-", INDEX(Indice_Emprego[#All],MATCH($AT48&amp;$AU$19,Indice_Emprego[[#All],[Mês]],0),$AH$3))</f>
        <v>-</v>
      </c>
      <c r="AZ48" s="95" t="str">
        <f>IF($AT48 &gt;$A$13,"-",INDEX(Indice_Emprego[#All],MATCH($AT48&amp;$AV$2,Indice_Emprego[[#All],[Mês]],0),$AH$3))</f>
        <v>-</v>
      </c>
      <c r="BA48" s="89" t="str">
        <f>IF($AT48 &gt;$A$13,"-", INDEX(Indice_massa_salarial[#All],MATCH($AT48&amp;$AU$19,Indice_massa_salarial[[#All],[Mês]],0),$AH$3))</f>
        <v>-</v>
      </c>
      <c r="BB48" s="95" t="str">
        <f>IF($AT48 &gt;$A$13,"-",INDEX(Indice_massa_salarial[#All],MATCH($AT48&amp;$AV$2,Indice_massa_salarial[[#All],[Mês]],0),$AH$3))</f>
        <v>-</v>
      </c>
      <c r="BC48" s="89" t="str">
        <f>IF($AT48 &gt;$A$13,"-", INDEX(Indice_RMR[#All],MATCH($AT48&amp;$AU$19,Indice_RMR[[#All],[Mês]],0),$AH$3))</f>
        <v>-</v>
      </c>
      <c r="BD48" s="95" t="str">
        <f>IF($AT48 &gt;$A$13,"-",INDEX(Indice_RMR[#All],MATCH($AT48&amp;$AV$2,Indice_RMR[[#All],[Mês]],0),$AH$3))</f>
        <v>-</v>
      </c>
      <c r="BE48" s="89" t="str">
        <f>IF($AT48 &gt;$A$13,"-", INDEX(Indice_UCI[#All],MATCH($AT48&amp;$AU$19,Indice_UCI[[#All],[Mês]],0),$AH$3))</f>
        <v>-</v>
      </c>
      <c r="BF48" s="95" t="str">
        <f>IF($AT48 &gt;$A$13,"-",INDEX(Indice_UCI[#All],MATCH($AT48&amp;$AV$2,Indice_UCI[[#All],[Mês]],0),$AH$3))</f>
        <v>-</v>
      </c>
    </row>
    <row r="49" spans="36:58" x14ac:dyDescent="0.3">
      <c r="AJ49" s="102">
        <f t="shared" si="3"/>
        <v>228</v>
      </c>
      <c r="AK49" s="102">
        <f t="shared" si="4"/>
        <v>264</v>
      </c>
      <c r="AL49" s="102">
        <v>5</v>
      </c>
      <c r="AM49" s="105">
        <f>INDEX(Indice_faturamento[#All],$AK49,$AI$3)</f>
        <v>89.66</v>
      </c>
      <c r="AN49" s="105">
        <f>INDEX(Indice_Horas[#All],$AK49,$AI$4)</f>
        <v>161.59</v>
      </c>
      <c r="AO49" s="105">
        <f>INDEX(Indice_Emprego[#All],$AK49,$AI$5)</f>
        <v>156.46</v>
      </c>
      <c r="AP49" s="105">
        <f>INDEX(Indice_massa_salarial[#All],$AJ49,$AI$6)</f>
        <v>154.31</v>
      </c>
      <c r="AQ49" s="105">
        <f>INDEX(Indice_RMR[#All],$AJ49,$AI$7)</f>
        <v>98.63</v>
      </c>
      <c r="AR49" s="105">
        <f>INDEX(Indice_UCI[#All],$AK49,$AI$8)</f>
        <v>82.33</v>
      </c>
      <c r="AT49" s="23">
        <v>11</v>
      </c>
      <c r="AU49" s="162" t="str">
        <f>IF($AT49 &gt;$A$13,"-", INDEX(Indice_faturamento[#All],MATCH($AT49&amp;$AU$19,Indice_faturamento[[#All],[Mês]],0),$AH$3))</f>
        <v>-</v>
      </c>
      <c r="AV49" s="95" t="str">
        <f>IF($AT49 &gt;$A$13,"-",INDEX(Indice_faturamento[#All],MATCH($AT49&amp;$AV$2,Indice_faturamento[[#All],[Mês]],0),$AH$3))</f>
        <v>-</v>
      </c>
      <c r="AW49" s="89" t="str">
        <f>IF($AT49 &gt;$A$13,"-", INDEX(Indice_Horas[#All],MATCH($AT49&amp;$AU$19,Indice_Horas[[#All],[Mês]],0),$AH$3))</f>
        <v>-</v>
      </c>
      <c r="AX49" s="95" t="str">
        <f>IF($AT49 &gt;$A$13,"-",INDEX(Indice_Horas[#All],MATCH($AT49&amp;$AV$2,Indice_Horas[[#All],[Mês]],0),$AH$3))</f>
        <v>-</v>
      </c>
      <c r="AY49" s="89" t="str">
        <f>IF($AT49 &gt;$A$13,"-", INDEX(Indice_Emprego[#All],MATCH($AT49&amp;$AU$19,Indice_Emprego[[#All],[Mês]],0),$AH$3))</f>
        <v>-</v>
      </c>
      <c r="AZ49" s="95" t="str">
        <f>IF($AT49 &gt;$A$13,"-",INDEX(Indice_Emprego[#All],MATCH($AT49&amp;$AV$2,Indice_Emprego[[#All],[Mês]],0),$AH$3))</f>
        <v>-</v>
      </c>
      <c r="BA49" s="89" t="str">
        <f>IF($AT49 &gt;$A$13,"-", INDEX(Indice_massa_salarial[#All],MATCH($AT49&amp;$AU$19,Indice_massa_salarial[[#All],[Mês]],0),$AH$3))</f>
        <v>-</v>
      </c>
      <c r="BB49" s="95" t="str">
        <f>IF($AT49 &gt;$A$13,"-",INDEX(Indice_massa_salarial[#All],MATCH($AT49&amp;$AV$2,Indice_massa_salarial[[#All],[Mês]],0),$AH$3))</f>
        <v>-</v>
      </c>
      <c r="BC49" s="89" t="str">
        <f>IF($AT49 &gt;$A$13,"-", INDEX(Indice_RMR[#All],MATCH($AT49&amp;$AU$19,Indice_RMR[[#All],[Mês]],0),$AH$3))</f>
        <v>-</v>
      </c>
      <c r="BD49" s="95" t="str">
        <f>IF($AT49 &gt;$A$13,"-",INDEX(Indice_RMR[#All],MATCH($AT49&amp;$AV$2,Indice_RMR[[#All],[Mês]],0),$AH$3))</f>
        <v>-</v>
      </c>
      <c r="BE49" s="89" t="str">
        <f>IF($AT49 &gt;$A$13,"-", INDEX(Indice_UCI[#All],MATCH($AT49&amp;$AU$19,Indice_UCI[[#All],[Mês]],0),$AH$3))</f>
        <v>-</v>
      </c>
      <c r="BF49" s="95" t="str">
        <f>IF($AT49 &gt;$A$13,"-",INDEX(Indice_UCI[#All],MATCH($AT49&amp;$AV$2,Indice_UCI[[#All],[Mês]],0),$AH$3))</f>
        <v>-</v>
      </c>
    </row>
    <row r="50" spans="36:58" x14ac:dyDescent="0.3">
      <c r="AJ50" s="102">
        <f t="shared" si="3"/>
        <v>229</v>
      </c>
      <c r="AK50" s="102">
        <f t="shared" si="4"/>
        <v>265</v>
      </c>
      <c r="AL50" s="102">
        <v>6</v>
      </c>
      <c r="AM50" s="105">
        <f>INDEX(Indice_faturamento[#All],$AK50,$AI$3)</f>
        <v>80.069999999999993</v>
      </c>
      <c r="AN50" s="105">
        <f>INDEX(Indice_Horas[#All],$AK50,$AI$4)</f>
        <v>162.96</v>
      </c>
      <c r="AO50" s="105">
        <f>INDEX(Indice_Emprego[#All],$AK50,$AI$5)</f>
        <v>155.97999999999999</v>
      </c>
      <c r="AP50" s="105">
        <f>INDEX(Indice_massa_salarial[#All],$AJ50,$AI$6)</f>
        <v>160.46</v>
      </c>
      <c r="AQ50" s="105">
        <f>INDEX(Indice_RMR[#All],$AJ50,$AI$7)</f>
        <v>102.87</v>
      </c>
      <c r="AR50" s="105">
        <f>INDEX(Indice_UCI[#All],$AK50,$AI$8)</f>
        <v>76.67</v>
      </c>
      <c r="AT50" s="23">
        <v>12</v>
      </c>
      <c r="AU50" s="162" t="str">
        <f>IF($AT50 &gt;$A$13,"-", INDEX(Indice_faturamento[#All],MATCH($AT50&amp;$AU$19,Indice_faturamento[[#All],[Mês]],0),$AH$3))</f>
        <v>-</v>
      </c>
      <c r="AV50" s="95" t="str">
        <f>IF($AT50 &gt;$A$13,"-",INDEX(Indice_faturamento[#All],MATCH($AT50&amp;$AV$2,Indice_faturamento[[#All],[Mês]],0),$AH$3))</f>
        <v>-</v>
      </c>
      <c r="AW50" s="89" t="str">
        <f>IF($AT50 &gt;$A$13,"-", INDEX(Indice_Horas[#All],MATCH($AT50&amp;$AU$19,Indice_Horas[[#All],[Mês]],0),$AH$3))</f>
        <v>-</v>
      </c>
      <c r="AX50" s="95" t="str">
        <f>IF($AT50 &gt;$A$13,"-",INDEX(Indice_Horas[#All],MATCH($AT50&amp;$AV$2,Indice_Horas[[#All],[Mês]],0),$AH$3))</f>
        <v>-</v>
      </c>
      <c r="AY50" s="89" t="str">
        <f>IF($AT50 &gt;$A$13,"-", INDEX(Indice_Emprego[#All],MATCH($AT50&amp;$AU$19,Indice_Emprego[[#All],[Mês]],0),$AH$3))</f>
        <v>-</v>
      </c>
      <c r="AZ50" s="95" t="str">
        <f>IF($AT50 &gt;$A$13,"-",INDEX(Indice_Emprego[#All],MATCH($AT50&amp;$AV$2,Indice_Emprego[[#All],[Mês]],0),$AH$3))</f>
        <v>-</v>
      </c>
      <c r="BA50" s="89" t="str">
        <f>IF($AT50 &gt;$A$13,"-", INDEX(Indice_massa_salarial[#All],MATCH($AT50&amp;$AU$19,Indice_massa_salarial[[#All],[Mês]],0),$AH$3))</f>
        <v>-</v>
      </c>
      <c r="BB50" s="95" t="str">
        <f>IF($AT50 &gt;$A$13,"-",INDEX(Indice_massa_salarial[#All],MATCH($AT50&amp;$AV$2,Indice_massa_salarial[[#All],[Mês]],0),$AH$3))</f>
        <v>-</v>
      </c>
      <c r="BC50" s="89" t="str">
        <f>IF($AT50 &gt;$A$13,"-", INDEX(Indice_RMR[#All],MATCH($AT50&amp;$AU$19,Indice_RMR[[#All],[Mês]],0),$AH$3))</f>
        <v>-</v>
      </c>
      <c r="BD50" s="95" t="str">
        <f>IF($AT50 &gt;$A$13,"-",INDEX(Indice_RMR[#All],MATCH($AT50&amp;$AV$2,Indice_RMR[[#All],[Mês]],0),$AH$3))</f>
        <v>-</v>
      </c>
      <c r="BE50" s="89" t="str">
        <f>IF($AT50 &gt;$A$13,"-", INDEX(Indice_UCI[#All],MATCH($AT50&amp;$AU$19,Indice_UCI[[#All],[Mês]],0),$AH$3))</f>
        <v>-</v>
      </c>
      <c r="BF50" s="95" t="str">
        <f>IF($AT50 &gt;$A$13,"-",INDEX(Indice_UCI[#All],MATCH($AT50&amp;$AV$2,Indice_UCI[[#All],[Mês]],0),$AH$3))</f>
        <v>-</v>
      </c>
    </row>
    <row r="51" spans="36:58" x14ac:dyDescent="0.3">
      <c r="AJ51" s="102">
        <f t="shared" si="3"/>
        <v>230</v>
      </c>
      <c r="AK51" s="102">
        <f t="shared" si="4"/>
        <v>266</v>
      </c>
      <c r="AL51" s="102">
        <v>7</v>
      </c>
      <c r="AM51" s="105">
        <f>INDEX(Indice_faturamento[#All],$AK51,$AI$3)</f>
        <v>91.95</v>
      </c>
      <c r="AN51" s="105">
        <f>INDEX(Indice_Horas[#All],$AK51,$AI$4)</f>
        <v>160.46</v>
      </c>
      <c r="AO51" s="105">
        <f>INDEX(Indice_Emprego[#All],$AK51,$AI$5)</f>
        <v>155.85</v>
      </c>
      <c r="AP51" s="105">
        <f>INDEX(Indice_massa_salarial[#All],$AJ51,$AI$6)</f>
        <v>148.53</v>
      </c>
      <c r="AQ51" s="105">
        <f>INDEX(Indice_RMR[#All],$AJ51,$AI$7)</f>
        <v>95.3</v>
      </c>
      <c r="AR51" s="105">
        <f>INDEX(Indice_UCI[#All],$AK51,$AI$8)</f>
        <v>88.96</v>
      </c>
      <c r="AT51" s="22" t="s">
        <v>28</v>
      </c>
      <c r="AU51" s="164">
        <f t="shared" ref="AU51:BF51" si="5">AVERAGE(AU39:AU50)</f>
        <v>112.94499999999999</v>
      </c>
      <c r="AV51" s="165">
        <f t="shared" si="5"/>
        <v>112.35333333333335</v>
      </c>
      <c r="AW51" s="166">
        <f t="shared" si="5"/>
        <v>103.72500000000001</v>
      </c>
      <c r="AX51" s="165">
        <f t="shared" si="5"/>
        <v>101.25166666666667</v>
      </c>
      <c r="AY51" s="166">
        <f t="shared" si="5"/>
        <v>121.04</v>
      </c>
      <c r="AZ51" s="165">
        <f t="shared" si="5"/>
        <v>118.38333333333334</v>
      </c>
      <c r="BA51" s="166">
        <f t="shared" si="5"/>
        <v>140.42833333333331</v>
      </c>
      <c r="BB51" s="165">
        <f t="shared" si="5"/>
        <v>133.40833333333333</v>
      </c>
      <c r="BC51" s="166">
        <f t="shared" si="5"/>
        <v>116.07333333333332</v>
      </c>
      <c r="BD51" s="165">
        <f t="shared" si="5"/>
        <v>112.69499999999999</v>
      </c>
      <c r="BE51" s="166">
        <f t="shared" si="5"/>
        <v>80.73833333333333</v>
      </c>
      <c r="BF51" s="165">
        <f t="shared" si="5"/>
        <v>80.583333333333329</v>
      </c>
    </row>
    <row r="52" spans="36:58" x14ac:dyDescent="0.3">
      <c r="AJ52" s="102">
        <f t="shared" si="3"/>
        <v>231</v>
      </c>
      <c r="AK52" s="102">
        <f t="shared" si="4"/>
        <v>267</v>
      </c>
      <c r="AL52" s="102">
        <v>8</v>
      </c>
      <c r="AM52" s="105">
        <f>INDEX(Indice_faturamento[#All],$AK52,$AI$3)</f>
        <v>78.22</v>
      </c>
      <c r="AN52" s="105">
        <f>INDEX(Indice_Horas[#All],$AK52,$AI$4)</f>
        <v>157.59</v>
      </c>
      <c r="AO52" s="105">
        <f>INDEX(Indice_Emprego[#All],$AK52,$AI$5)</f>
        <v>154.79</v>
      </c>
      <c r="AP52" s="105">
        <f>INDEX(Indice_massa_salarial[#All],$AJ52,$AI$6)</f>
        <v>261.27</v>
      </c>
      <c r="AQ52" s="105">
        <f>INDEX(Indice_RMR[#All],$AJ52,$AI$7)</f>
        <v>168.79</v>
      </c>
      <c r="AR52" s="105">
        <f>INDEX(Indice_UCI[#All],$AK52,$AI$8)</f>
        <v>72.900000000000006</v>
      </c>
    </row>
    <row r="53" spans="36:58" x14ac:dyDescent="0.3">
      <c r="AJ53" s="102">
        <f t="shared" si="3"/>
        <v>232</v>
      </c>
      <c r="AK53" s="102">
        <f t="shared" si="4"/>
        <v>268</v>
      </c>
      <c r="AL53" s="102">
        <v>9</v>
      </c>
      <c r="AM53" s="105">
        <f>INDEX(Indice_faturamento[#All],$AK53,$AI$3)</f>
        <v>93.13</v>
      </c>
      <c r="AN53" s="105">
        <f>INDEX(Indice_Horas[#All],$AK53,$AI$4)</f>
        <v>162.38</v>
      </c>
      <c r="AO53" s="105">
        <f>INDEX(Indice_Emprego[#All],$AK53,$AI$5)</f>
        <v>154.79</v>
      </c>
      <c r="AP53" s="105">
        <f>INDEX(Indice_massa_salarial[#All],$AJ53,$AI$6)</f>
        <v>129.49</v>
      </c>
      <c r="AQ53" s="105">
        <f>INDEX(Indice_RMR[#All],$AJ53,$AI$7)</f>
        <v>83.66</v>
      </c>
      <c r="AR53" s="105">
        <f>INDEX(Indice_UCI[#All],$AK53,$AI$8)</f>
        <v>73.67</v>
      </c>
    </row>
    <row r="54" spans="36:58" x14ac:dyDescent="0.3">
      <c r="AJ54" s="102">
        <f t="shared" si="3"/>
        <v>233</v>
      </c>
      <c r="AK54" s="102">
        <f t="shared" si="4"/>
        <v>269</v>
      </c>
      <c r="AL54" s="102">
        <v>10</v>
      </c>
      <c r="AM54" s="105">
        <f>INDEX(Indice_faturamento[#All],$AK54,$AI$3)</f>
        <v>95.22</v>
      </c>
      <c r="AN54" s="105">
        <f>INDEX(Indice_Horas[#All],$AK54,$AI$4)</f>
        <v>164.33</v>
      </c>
      <c r="AO54" s="105">
        <f>INDEX(Indice_Emprego[#All],$AK54,$AI$5)</f>
        <v>155.6</v>
      </c>
      <c r="AP54" s="105">
        <f>INDEX(Indice_massa_salarial[#All],$AJ54,$AI$6)</f>
        <v>143.58000000000001</v>
      </c>
      <c r="AQ54" s="105">
        <f>INDEX(Indice_RMR[#All],$AJ54,$AI$7)</f>
        <v>92.28</v>
      </c>
      <c r="AR54" s="105">
        <f>INDEX(Indice_UCI[#All],$AK54,$AI$8)</f>
        <v>78.08</v>
      </c>
    </row>
    <row r="55" spans="36:58" x14ac:dyDescent="0.3">
      <c r="AJ55" s="102">
        <f t="shared" si="3"/>
        <v>234</v>
      </c>
      <c r="AK55" s="102">
        <f t="shared" si="4"/>
        <v>270</v>
      </c>
      <c r="AL55" s="102">
        <v>11</v>
      </c>
      <c r="AM55" s="105">
        <f>INDEX(Indice_faturamento[#All],$AK55,$AI$3)</f>
        <v>111.83</v>
      </c>
      <c r="AN55" s="105">
        <f>INDEX(Indice_Horas[#All],$AK55,$AI$4)</f>
        <v>164.46</v>
      </c>
      <c r="AO55" s="105">
        <f>INDEX(Indice_Emprego[#All],$AK55,$AI$5)</f>
        <v>155.09</v>
      </c>
      <c r="AP55" s="105">
        <f>INDEX(Indice_massa_salarial[#All],$AJ55,$AI$6)</f>
        <v>137.71</v>
      </c>
      <c r="AQ55" s="105">
        <f>INDEX(Indice_RMR[#All],$AJ55,$AI$7)</f>
        <v>88.79</v>
      </c>
      <c r="AR55" s="105">
        <f>INDEX(Indice_UCI[#All],$AK55,$AI$8)</f>
        <v>83.11</v>
      </c>
    </row>
    <row r="56" spans="36:58" x14ac:dyDescent="0.3">
      <c r="AJ56" s="102">
        <f t="shared" si="3"/>
        <v>235</v>
      </c>
      <c r="AK56" s="102">
        <f t="shared" si="4"/>
        <v>271</v>
      </c>
      <c r="AL56" s="102">
        <v>12</v>
      </c>
      <c r="AM56" s="105">
        <f>INDEX(Indice_faturamento[#All],$AK56,$AI$3)</f>
        <v>105.76</v>
      </c>
      <c r="AN56" s="105">
        <f>INDEX(Indice_Horas[#All],$AK56,$AI$4)</f>
        <v>162.83000000000001</v>
      </c>
      <c r="AO56" s="105">
        <f>INDEX(Indice_Emprego[#All],$AK56,$AI$5)</f>
        <v>155.35</v>
      </c>
      <c r="AP56" s="105">
        <f>INDEX(Indice_massa_salarial[#All],$AJ56,$AI$6)</f>
        <v>139.74</v>
      </c>
      <c r="AQ56" s="105">
        <f>INDEX(Indice_RMR[#All],$AJ56,$AI$7)</f>
        <v>89.95</v>
      </c>
      <c r="AR56" s="105">
        <f>INDEX(Indice_UCI[#All],$AK56,$AI$8)</f>
        <v>85.76</v>
      </c>
    </row>
    <row r="57" spans="36:58" x14ac:dyDescent="0.3">
      <c r="AJ57" s="102">
        <f t="shared" si="3"/>
        <v>236</v>
      </c>
      <c r="AK57" s="102">
        <f t="shared" si="4"/>
        <v>272</v>
      </c>
      <c r="AL57" s="102">
        <v>13</v>
      </c>
      <c r="AM57" s="105">
        <f>INDEX(Indice_faturamento[#All],$AK57,$AI$3)</f>
        <v>105.56</v>
      </c>
      <c r="AN57" s="105">
        <f>INDEX(Indice_Horas[#All],$AK57,$AI$4)</f>
        <v>163.08000000000001</v>
      </c>
      <c r="AO57" s="105">
        <f>INDEX(Indice_Emprego[#All],$AK57,$AI$5)</f>
        <v>155.41999999999999</v>
      </c>
      <c r="AP57" s="105">
        <f>INDEX(Indice_massa_salarial[#All],$AJ57,$AI$6)</f>
        <v>151.15</v>
      </c>
      <c r="AQ57" s="105">
        <f>INDEX(Indice_RMR[#All],$AJ57,$AI$7)</f>
        <v>97.25</v>
      </c>
      <c r="AR57" s="105">
        <f>INDEX(Indice_UCI[#All],$AK57,$AI$8)</f>
        <v>89.32</v>
      </c>
    </row>
    <row r="58" spans="36:58" x14ac:dyDescent="0.3">
      <c r="AJ58" s="102">
        <f t="shared" si="3"/>
        <v>237</v>
      </c>
      <c r="AK58" s="102">
        <f t="shared" si="4"/>
        <v>273</v>
      </c>
      <c r="AL58" s="102">
        <v>14</v>
      </c>
      <c r="AM58" s="105">
        <f>INDEX(Indice_faturamento[#All],$AK58,$AI$3)</f>
        <v>119.41</v>
      </c>
      <c r="AN58" s="105">
        <f>INDEX(Indice_Horas[#All],$AK58,$AI$4)</f>
        <v>165.85</v>
      </c>
      <c r="AO58" s="105">
        <f>INDEX(Indice_Emprego[#All],$AK58,$AI$5)</f>
        <v>155.5</v>
      </c>
      <c r="AP58" s="105">
        <f>INDEX(Indice_massa_salarial[#All],$AJ58,$AI$6)</f>
        <v>144.31</v>
      </c>
      <c r="AQ58" s="105">
        <f>INDEX(Indice_RMR[#All],$AJ58,$AI$7)</f>
        <v>92.8</v>
      </c>
      <c r="AR58" s="105">
        <f>INDEX(Indice_UCI[#All],$AK58,$AI$8)</f>
        <v>88.2</v>
      </c>
    </row>
    <row r="59" spans="36:58" x14ac:dyDescent="0.3">
      <c r="AJ59" s="102">
        <f t="shared" si="3"/>
        <v>238</v>
      </c>
      <c r="AK59" s="102">
        <f t="shared" si="4"/>
        <v>274</v>
      </c>
      <c r="AL59" s="102">
        <v>15</v>
      </c>
      <c r="AM59" s="105">
        <f>INDEX(Indice_faturamento[#All],$AK59,$AI$3)</f>
        <v>119.48</v>
      </c>
      <c r="AN59" s="105">
        <f>INDEX(Indice_Horas[#All],$AK59,$AI$4)</f>
        <v>163.37</v>
      </c>
      <c r="AO59" s="105">
        <f>INDEX(Indice_Emprego[#All],$AK59,$AI$5)</f>
        <v>155.62</v>
      </c>
      <c r="AP59" s="105">
        <f>INDEX(Indice_massa_salarial[#All],$AJ59,$AI$6)</f>
        <v>142.83000000000001</v>
      </c>
      <c r="AQ59" s="105">
        <f>INDEX(Indice_RMR[#All],$AJ59,$AI$7)</f>
        <v>91.78</v>
      </c>
      <c r="AR59" s="105">
        <f>INDEX(Indice_UCI[#All],$AK59,$AI$8)</f>
        <v>86.99</v>
      </c>
    </row>
    <row r="60" spans="36:58" x14ac:dyDescent="0.3">
      <c r="AJ60" s="102">
        <f t="shared" si="3"/>
        <v>239</v>
      </c>
      <c r="AK60" s="102">
        <f t="shared" si="4"/>
        <v>275</v>
      </c>
      <c r="AL60" s="102">
        <v>16</v>
      </c>
      <c r="AM60" s="105">
        <f>INDEX(Indice_faturamento[#All],$AK60,$AI$3)</f>
        <v>121.91</v>
      </c>
      <c r="AN60" s="105">
        <f>INDEX(Indice_Horas[#All],$AK60,$AI$4)</f>
        <v>163.76</v>
      </c>
      <c r="AO60" s="105">
        <f>INDEX(Indice_Emprego[#All],$AK60,$AI$5)</f>
        <v>155.75</v>
      </c>
      <c r="AP60" s="105">
        <f>INDEX(Indice_massa_salarial[#All],$AJ60,$AI$6)</f>
        <v>145.02000000000001</v>
      </c>
      <c r="AQ60" s="105">
        <f>INDEX(Indice_RMR[#All],$AJ60,$AI$7)</f>
        <v>93.11</v>
      </c>
      <c r="AR60" s="105">
        <f>INDEX(Indice_UCI[#All],$AK60,$AI$8)</f>
        <v>86.03</v>
      </c>
    </row>
    <row r="61" spans="36:58" x14ac:dyDescent="0.3">
      <c r="AJ61" s="102">
        <f t="shared" si="3"/>
        <v>240</v>
      </c>
      <c r="AK61" s="102">
        <f t="shared" si="4"/>
        <v>276</v>
      </c>
      <c r="AL61" s="102">
        <v>17</v>
      </c>
      <c r="AM61" s="105">
        <f>INDEX(Indice_faturamento[#All],$AK61,$AI$3)</f>
        <v>111.04</v>
      </c>
      <c r="AN61" s="105">
        <f>INDEX(Indice_Horas[#All],$AK61,$AI$4)</f>
        <v>163.13999999999999</v>
      </c>
      <c r="AO61" s="105">
        <f>INDEX(Indice_Emprego[#All],$AK61,$AI$5)</f>
        <v>155.75</v>
      </c>
      <c r="AP61" s="105">
        <f>INDEX(Indice_massa_salarial[#All],$AJ61,$AI$6)</f>
        <v>162.38</v>
      </c>
      <c r="AQ61" s="105">
        <f>INDEX(Indice_RMR[#All],$AJ61,$AI$7)</f>
        <v>104.26</v>
      </c>
      <c r="AR61" s="105">
        <f>INDEX(Indice_UCI[#All],$AK61,$AI$8)</f>
        <v>85.77</v>
      </c>
    </row>
    <row r="62" spans="36:58" x14ac:dyDescent="0.3">
      <c r="AJ62" s="102">
        <f t="shared" si="3"/>
        <v>241</v>
      </c>
      <c r="AK62" s="102">
        <f t="shared" si="4"/>
        <v>277</v>
      </c>
      <c r="AL62" s="102">
        <v>18</v>
      </c>
      <c r="AM62" s="105">
        <f>INDEX(Indice_faturamento[#All],$AK62,$AI$3)</f>
        <v>120.3</v>
      </c>
      <c r="AN62" s="105">
        <f>INDEX(Indice_Horas[#All],$AK62,$AI$4)</f>
        <v>163.19</v>
      </c>
      <c r="AO62" s="105">
        <f>INDEX(Indice_Emprego[#All],$AK62,$AI$5)</f>
        <v>155.96</v>
      </c>
      <c r="AP62" s="105">
        <f>INDEX(Indice_massa_salarial[#All],$AJ62,$AI$6)</f>
        <v>174.85</v>
      </c>
      <c r="AQ62" s="105">
        <f>INDEX(Indice_RMR[#All],$AJ62,$AI$7)</f>
        <v>112.11</v>
      </c>
      <c r="AR62" s="105">
        <f>INDEX(Indice_UCI[#All],$AK62,$AI$8)</f>
        <v>88.73</v>
      </c>
    </row>
    <row r="63" spans="36:58" x14ac:dyDescent="0.3">
      <c r="AJ63" s="102">
        <f t="shared" si="3"/>
        <v>242</v>
      </c>
      <c r="AK63" s="102">
        <f t="shared" si="4"/>
        <v>278</v>
      </c>
      <c r="AL63" s="102">
        <v>19</v>
      </c>
      <c r="AM63" s="105">
        <f>INDEX(Indice_faturamento[#All],$AK63,$AI$3)</f>
        <v>111.61</v>
      </c>
      <c r="AN63" s="105">
        <f>INDEX(Indice_Horas[#All],$AK63,$AI$4)</f>
        <v>163.86</v>
      </c>
      <c r="AO63" s="105">
        <f>INDEX(Indice_Emprego[#All],$AK63,$AI$5)</f>
        <v>157.19</v>
      </c>
      <c r="AP63" s="105">
        <f>INDEX(Indice_massa_salarial[#All],$AJ63,$AI$6)</f>
        <v>149.55000000000001</v>
      </c>
      <c r="AQ63" s="105">
        <f>INDEX(Indice_RMR[#All],$AJ63,$AI$7)</f>
        <v>95.14</v>
      </c>
      <c r="AR63" s="105">
        <f>INDEX(Indice_UCI[#All],$AK63,$AI$8)</f>
        <v>89.19</v>
      </c>
    </row>
    <row r="64" spans="36:58" x14ac:dyDescent="0.3">
      <c r="AJ64" s="102">
        <f t="shared" si="3"/>
        <v>243</v>
      </c>
      <c r="AK64" s="102">
        <f t="shared" si="4"/>
        <v>279</v>
      </c>
      <c r="AL64" s="102">
        <v>20</v>
      </c>
      <c r="AM64" s="105">
        <f>INDEX(Indice_faturamento[#All],$AK64,$AI$3)</f>
        <v>100.28</v>
      </c>
      <c r="AN64" s="105">
        <f>INDEX(Indice_Horas[#All],$AK64,$AI$4)</f>
        <v>156.53</v>
      </c>
      <c r="AO64" s="105">
        <f>INDEX(Indice_Emprego[#All],$AK64,$AI$5)</f>
        <v>151.25</v>
      </c>
      <c r="AP64" s="105">
        <f>INDEX(Indice_massa_salarial[#All],$AJ64,$AI$6)</f>
        <v>258.47000000000003</v>
      </c>
      <c r="AQ64" s="105">
        <f>INDEX(Indice_RMR[#All],$AJ64,$AI$7)</f>
        <v>170.89</v>
      </c>
      <c r="AR64" s="105">
        <f>INDEX(Indice_UCI[#All],$AK64,$AI$8)</f>
        <v>88.15</v>
      </c>
    </row>
    <row r="65" spans="36:44" x14ac:dyDescent="0.3">
      <c r="AJ65" s="102">
        <f t="shared" si="3"/>
        <v>244</v>
      </c>
      <c r="AK65" s="102">
        <f t="shared" si="4"/>
        <v>280</v>
      </c>
      <c r="AL65" s="102">
        <v>21</v>
      </c>
      <c r="AM65" s="105">
        <f>INDEX(Indice_faturamento[#All],$AK65,$AI$3)</f>
        <v>98.5</v>
      </c>
      <c r="AN65" s="105">
        <f>INDEX(Indice_Horas[#All],$AK65,$AI$4)</f>
        <v>162.6</v>
      </c>
      <c r="AO65" s="105">
        <f>INDEX(Indice_Emprego[#All],$AK65,$AI$5)</f>
        <v>157.15</v>
      </c>
      <c r="AP65" s="105">
        <f>INDEX(Indice_massa_salarial[#All],$AJ65,$AI$6)</f>
        <v>175.22</v>
      </c>
      <c r="AQ65" s="105">
        <f>INDEX(Indice_RMR[#All],$AJ65,$AI$7)</f>
        <v>111.49</v>
      </c>
      <c r="AR65" s="105">
        <f>INDEX(Indice_UCI[#All],$AK65,$AI$8)</f>
        <v>90.99</v>
      </c>
    </row>
    <row r="66" spans="36:44" x14ac:dyDescent="0.3">
      <c r="AJ66" s="102">
        <f t="shared" si="3"/>
        <v>245</v>
      </c>
      <c r="AK66" s="102">
        <f t="shared" si="4"/>
        <v>281</v>
      </c>
      <c r="AL66" s="102">
        <v>22</v>
      </c>
      <c r="AM66" s="105">
        <f>INDEX(Indice_faturamento[#All],$AK66,$AI$3)</f>
        <v>111.49</v>
      </c>
      <c r="AN66" s="105">
        <f>INDEX(Indice_Horas[#All],$AK66,$AI$4)</f>
        <v>160.52000000000001</v>
      </c>
      <c r="AO66" s="105">
        <f>INDEX(Indice_Emprego[#All],$AK66,$AI$5)</f>
        <v>156.72999999999999</v>
      </c>
      <c r="AP66" s="105">
        <f>INDEX(Indice_massa_salarial[#All],$AJ66,$AI$6)</f>
        <v>147.9</v>
      </c>
      <c r="AQ66" s="105">
        <f>INDEX(Indice_RMR[#All],$AJ66,$AI$7)</f>
        <v>94.37</v>
      </c>
      <c r="AR66" s="105">
        <f>INDEX(Indice_UCI[#All],$AK66,$AI$8)</f>
        <v>88.39</v>
      </c>
    </row>
    <row r="67" spans="36:44" x14ac:dyDescent="0.3">
      <c r="AJ67" s="102">
        <f t="shared" si="3"/>
        <v>246</v>
      </c>
      <c r="AK67" s="102">
        <f t="shared" si="4"/>
        <v>282</v>
      </c>
      <c r="AL67" s="102">
        <v>23</v>
      </c>
      <c r="AM67" s="105">
        <f>INDEX(Indice_faturamento[#All],$AK67,$AI$3)</f>
        <v>99.2</v>
      </c>
      <c r="AN67" s="105">
        <f>INDEX(Indice_Horas[#All],$AK67,$AI$4)</f>
        <v>161.49</v>
      </c>
      <c r="AO67" s="105">
        <f>INDEX(Indice_Emprego[#All],$AK67,$AI$5)</f>
        <v>156.49</v>
      </c>
      <c r="AP67" s="105">
        <f>INDEX(Indice_massa_salarial[#All],$AJ67,$AI$6)</f>
        <v>146.69</v>
      </c>
      <c r="AQ67" s="105">
        <f>INDEX(Indice_RMR[#All],$AJ67,$AI$7)</f>
        <v>93.73</v>
      </c>
      <c r="AR67" s="105">
        <f>INDEX(Indice_UCI[#All],$AK67,$AI$8)</f>
        <v>89.91</v>
      </c>
    </row>
    <row r="68" spans="36:44" x14ac:dyDescent="0.3">
      <c r="AJ68" s="102">
        <f>MATCH($A$13&amp;$B$13,Indice_massa_salarial[[#All],[Mês]],0)</f>
        <v>247</v>
      </c>
      <c r="AK68" s="102">
        <f>MATCH($A$13&amp;$B$13,Indice_faturamento[[#All],[Mês]],0)</f>
        <v>283</v>
      </c>
      <c r="AL68" s="102">
        <v>24</v>
      </c>
      <c r="AM68" s="105">
        <f>INDEX(Indice_faturamento[#All],$AK68,$AI$3)</f>
        <v>108.17</v>
      </c>
      <c r="AN68" s="105">
        <f>INDEX(Indice_Horas[#All],$AK68,$AI$4)</f>
        <v>154.61000000000001</v>
      </c>
      <c r="AO68" s="105">
        <f>INDEX(Indice_Emprego[#All],$AK68,$AI$5)</f>
        <v>158.82</v>
      </c>
      <c r="AP68" s="105">
        <f>INDEX(Indice_massa_salarial[#All],$AJ68,$AI$6)</f>
        <v>143.13</v>
      </c>
      <c r="AQ68" s="105">
        <f>INDEX(Indice_RMR[#All],$AJ68,$AI$7)</f>
        <v>90.12</v>
      </c>
      <c r="AR68" s="105">
        <f>INDEX(Indice_UCI[#All],$AK68,$AI$8)</f>
        <v>90.98</v>
      </c>
    </row>
    <row r="70" spans="36:44" x14ac:dyDescent="0.3">
      <c r="AK70" t="s">
        <v>3</v>
      </c>
    </row>
    <row r="71" spans="36:44" x14ac:dyDescent="0.3">
      <c r="AJ71" s="96" t="s">
        <v>33</v>
      </c>
      <c r="AK71" s="96" t="s">
        <v>29</v>
      </c>
      <c r="AL71" s="96" t="s">
        <v>30</v>
      </c>
      <c r="AM71" s="99" t="s">
        <v>10</v>
      </c>
      <c r="AN71" s="100" t="s">
        <v>12</v>
      </c>
      <c r="AO71" s="100" t="s">
        <v>13</v>
      </c>
      <c r="AP71" s="100" t="s">
        <v>14</v>
      </c>
      <c r="AQ71" s="100" t="s">
        <v>15</v>
      </c>
      <c r="AR71" s="100" t="s">
        <v>16</v>
      </c>
    </row>
    <row r="72" spans="36:44" x14ac:dyDescent="0.3">
      <c r="AJ72" s="96">
        <f t="shared" ref="AJ72:AJ94" si="6">AJ73-1</f>
        <v>224</v>
      </c>
      <c r="AK72" s="96">
        <f t="shared" ref="AK72:AK94" si="7">AK73-1</f>
        <v>260</v>
      </c>
      <c r="AL72" s="96">
        <v>1</v>
      </c>
      <c r="AM72" s="101">
        <f>INDEX(Indice_faturamento[#All],$AK72,$AH$3)</f>
        <v>125.4</v>
      </c>
      <c r="AN72" s="101">
        <f>INDEX(Indice_Horas[#All],$AK72,$AH$4)</f>
        <v>105.9</v>
      </c>
      <c r="AO72" s="101">
        <f>INDEX(Indice_Emprego[#All],$AK72,$AH$5)</f>
        <v>116.46</v>
      </c>
      <c r="AP72" s="101">
        <f>INDEX(Indice_massa_salarial[#All],$AJ72,$AH$6)</f>
        <v>136.84</v>
      </c>
      <c r="AQ72" s="101">
        <f>INDEX(Indice_RMR[#All],$AJ72,$AH$7)</f>
        <v>117.5</v>
      </c>
      <c r="AR72" s="101">
        <f>INDEX(Indice_UCI[#All],$AK72,$AH$8)</f>
        <v>81.849999999999994</v>
      </c>
    </row>
    <row r="73" spans="36:44" x14ac:dyDescent="0.3">
      <c r="AJ73" s="96">
        <f t="shared" si="6"/>
        <v>225</v>
      </c>
      <c r="AK73" s="96">
        <f t="shared" si="7"/>
        <v>261</v>
      </c>
      <c r="AL73" s="96">
        <v>2</v>
      </c>
      <c r="AM73" s="101">
        <f>INDEX(Indice_faturamento[#All],$AK73,$AH$3)</f>
        <v>131.38</v>
      </c>
      <c r="AN73" s="101">
        <f>INDEX(Indice_Horas[#All],$AK73,$AH$4)</f>
        <v>105.18</v>
      </c>
      <c r="AO73" s="101">
        <f>INDEX(Indice_Emprego[#All],$AK73,$AH$5)</f>
        <v>116.6</v>
      </c>
      <c r="AP73" s="101">
        <f>INDEX(Indice_massa_salarial[#All],$AJ73,$AH$6)</f>
        <v>131.97</v>
      </c>
      <c r="AQ73" s="101">
        <f>INDEX(Indice_RMR[#All],$AJ73,$AH$7)</f>
        <v>113.18</v>
      </c>
      <c r="AR73" s="101">
        <f>INDEX(Indice_UCI[#All],$AK73,$AH$8)</f>
        <v>81.08</v>
      </c>
    </row>
    <row r="74" spans="36:44" x14ac:dyDescent="0.3">
      <c r="AJ74" s="96">
        <f t="shared" si="6"/>
        <v>226</v>
      </c>
      <c r="AK74" s="96">
        <f t="shared" si="7"/>
        <v>262</v>
      </c>
      <c r="AL74" s="96">
        <v>3</v>
      </c>
      <c r="AM74" s="101">
        <f>INDEX(Indice_faturamento[#All],$AK74,$AH$3)</f>
        <v>126.71</v>
      </c>
      <c r="AN74" s="101">
        <f>INDEX(Indice_Horas[#All],$AK74,$AH$4)</f>
        <v>102.3</v>
      </c>
      <c r="AO74" s="101">
        <f>INDEX(Indice_Emprego[#All],$AK74,$AH$5)</f>
        <v>117.21</v>
      </c>
      <c r="AP74" s="101">
        <f>INDEX(Indice_massa_salarial[#All],$AJ74,$AH$6)</f>
        <v>130.99</v>
      </c>
      <c r="AQ74" s="101">
        <f>INDEX(Indice_RMR[#All],$AJ74,$AH$7)</f>
        <v>111.75</v>
      </c>
      <c r="AR74" s="101">
        <f>INDEX(Indice_UCI[#All],$AK74,$AH$8)</f>
        <v>83.02</v>
      </c>
    </row>
    <row r="75" spans="36:44" x14ac:dyDescent="0.3">
      <c r="AJ75" s="96">
        <f t="shared" si="6"/>
        <v>227</v>
      </c>
      <c r="AK75" s="96">
        <f t="shared" si="7"/>
        <v>263</v>
      </c>
      <c r="AL75" s="96">
        <v>4</v>
      </c>
      <c r="AM75" s="101">
        <f>INDEX(Indice_faturamento[#All],$AK75,$AH$3)</f>
        <v>129.62</v>
      </c>
      <c r="AN75" s="101">
        <f>INDEX(Indice_Horas[#All],$AK75,$AH$4)</f>
        <v>104.36</v>
      </c>
      <c r="AO75" s="101">
        <f>INDEX(Indice_Emprego[#All],$AK75,$AH$5)</f>
        <v>116.93</v>
      </c>
      <c r="AP75" s="101">
        <f>INDEX(Indice_massa_salarial[#All],$AJ75,$AH$6)</f>
        <v>131.81</v>
      </c>
      <c r="AQ75" s="101">
        <f>INDEX(Indice_RMR[#All],$AJ75,$AH$7)</f>
        <v>112.72</v>
      </c>
      <c r="AR75" s="101">
        <f>INDEX(Indice_UCI[#All],$AK75,$AH$8)</f>
        <v>82.56</v>
      </c>
    </row>
    <row r="76" spans="36:44" x14ac:dyDescent="0.3">
      <c r="AJ76" s="96">
        <f t="shared" si="6"/>
        <v>228</v>
      </c>
      <c r="AK76" s="96">
        <f t="shared" si="7"/>
        <v>264</v>
      </c>
      <c r="AL76" s="96">
        <v>5</v>
      </c>
      <c r="AM76" s="101">
        <f>INDEX(Indice_faturamento[#All],$AK76,$AH$3)</f>
        <v>125.54</v>
      </c>
      <c r="AN76" s="101">
        <f>INDEX(Indice_Horas[#All],$AK76,$AH$4)</f>
        <v>102.45</v>
      </c>
      <c r="AO76" s="101">
        <f>INDEX(Indice_Emprego[#All],$AK76,$AH$5)</f>
        <v>116.7</v>
      </c>
      <c r="AP76" s="101">
        <f>INDEX(Indice_massa_salarial[#All],$AJ76,$AH$6)</f>
        <v>146.34</v>
      </c>
      <c r="AQ76" s="101">
        <f>INDEX(Indice_RMR[#All],$AJ76,$AH$7)</f>
        <v>125.41</v>
      </c>
      <c r="AR76" s="101">
        <f>INDEX(Indice_UCI[#All],$AK76,$AH$8)</f>
        <v>80.819999999999993</v>
      </c>
    </row>
    <row r="77" spans="36:44" x14ac:dyDescent="0.3">
      <c r="AJ77" s="96">
        <f t="shared" si="6"/>
        <v>229</v>
      </c>
      <c r="AK77" s="96">
        <f t="shared" si="7"/>
        <v>265</v>
      </c>
      <c r="AL77" s="96">
        <v>6</v>
      </c>
      <c r="AM77" s="101">
        <f>INDEX(Indice_faturamento[#All],$AK77,$AH$3)</f>
        <v>119.64</v>
      </c>
      <c r="AN77" s="101">
        <f>INDEX(Indice_Horas[#All],$AK77,$AH$4)</f>
        <v>96</v>
      </c>
      <c r="AO77" s="101">
        <f>INDEX(Indice_Emprego[#All],$AK77,$AH$5)</f>
        <v>115.91</v>
      </c>
      <c r="AP77" s="101">
        <f>INDEX(Indice_massa_salarial[#All],$AJ77,$AH$6)</f>
        <v>196.88</v>
      </c>
      <c r="AQ77" s="101">
        <f>INDEX(Indice_RMR[#All],$AJ77,$AH$7)</f>
        <v>169.85</v>
      </c>
      <c r="AR77" s="101">
        <f>INDEX(Indice_UCI[#All],$AK77,$AH$8)</f>
        <v>79.2</v>
      </c>
    </row>
    <row r="78" spans="36:44" x14ac:dyDescent="0.3">
      <c r="AJ78" s="96">
        <f t="shared" si="6"/>
        <v>230</v>
      </c>
      <c r="AK78" s="96">
        <f t="shared" si="7"/>
        <v>266</v>
      </c>
      <c r="AL78" s="96">
        <v>7</v>
      </c>
      <c r="AM78" s="101">
        <f>INDEX(Indice_faturamento[#All],$AK78,$AH$3)</f>
        <v>102.77</v>
      </c>
      <c r="AN78" s="101">
        <f>INDEX(Indice_Horas[#All],$AK78,$AH$4)</f>
        <v>97.74</v>
      </c>
      <c r="AO78" s="101">
        <f>INDEX(Indice_Emprego[#All],$AK78,$AH$5)</f>
        <v>117.59</v>
      </c>
      <c r="AP78" s="101">
        <f>INDEX(Indice_massa_salarial[#All],$AJ78,$AH$6)</f>
        <v>138.9</v>
      </c>
      <c r="AQ78" s="101">
        <f>INDEX(Indice_RMR[#All],$AJ78,$AH$7)</f>
        <v>118.12</v>
      </c>
      <c r="AR78" s="101">
        <f>INDEX(Indice_UCI[#All],$AK78,$AH$8)</f>
        <v>78.23</v>
      </c>
    </row>
    <row r="79" spans="36:44" x14ac:dyDescent="0.3">
      <c r="AJ79" s="96">
        <f t="shared" si="6"/>
        <v>231</v>
      </c>
      <c r="AK79" s="96">
        <f t="shared" si="7"/>
        <v>267</v>
      </c>
      <c r="AL79" s="96">
        <v>8</v>
      </c>
      <c r="AM79" s="101">
        <f>INDEX(Indice_faturamento[#All],$AK79,$AH$3)</f>
        <v>108.38</v>
      </c>
      <c r="AN79" s="101">
        <f>INDEX(Indice_Horas[#All],$AK79,$AH$4)</f>
        <v>101.2</v>
      </c>
      <c r="AO79" s="101">
        <f>INDEX(Indice_Emprego[#All],$AK79,$AH$5)</f>
        <v>118.48</v>
      </c>
      <c r="AP79" s="101">
        <f>INDEX(Indice_massa_salarial[#All],$AJ79,$AH$6)</f>
        <v>137.09</v>
      </c>
      <c r="AQ79" s="101">
        <f>INDEX(Indice_RMR[#All],$AJ79,$AH$7)</f>
        <v>115.71</v>
      </c>
      <c r="AR79" s="101">
        <f>INDEX(Indice_UCI[#All],$AK79,$AH$8)</f>
        <v>80</v>
      </c>
    </row>
    <row r="80" spans="36:44" x14ac:dyDescent="0.3">
      <c r="AJ80" s="96">
        <f t="shared" si="6"/>
        <v>232</v>
      </c>
      <c r="AK80" s="96">
        <f t="shared" si="7"/>
        <v>268</v>
      </c>
      <c r="AL80" s="96">
        <v>9</v>
      </c>
      <c r="AM80" s="101">
        <f>INDEX(Indice_faturamento[#All],$AK80,$AH$3)</f>
        <v>114.29</v>
      </c>
      <c r="AN80" s="101">
        <f>INDEX(Indice_Horas[#All],$AK80,$AH$4)</f>
        <v>102.09</v>
      </c>
      <c r="AO80" s="101">
        <f>INDEX(Indice_Emprego[#All],$AK80,$AH$5)</f>
        <v>118.91</v>
      </c>
      <c r="AP80" s="101">
        <f>INDEX(Indice_massa_salarial[#All],$AJ80,$AH$6)</f>
        <v>131.91999999999999</v>
      </c>
      <c r="AQ80" s="101">
        <f>INDEX(Indice_RMR[#All],$AJ80,$AH$7)</f>
        <v>110.94</v>
      </c>
      <c r="AR80" s="101">
        <f>INDEX(Indice_UCI[#All],$AK80,$AH$8)</f>
        <v>80.650000000000006</v>
      </c>
    </row>
    <row r="81" spans="36:44" x14ac:dyDescent="0.3">
      <c r="AJ81" s="96">
        <f t="shared" si="6"/>
        <v>233</v>
      </c>
      <c r="AK81" s="96">
        <f t="shared" si="7"/>
        <v>269</v>
      </c>
      <c r="AL81" s="96">
        <v>10</v>
      </c>
      <c r="AM81" s="101">
        <f>INDEX(Indice_faturamento[#All],$AK81,$AH$3)</f>
        <v>115.3</v>
      </c>
      <c r="AN81" s="101">
        <f>INDEX(Indice_Horas[#All],$AK81,$AH$4)</f>
        <v>101.33</v>
      </c>
      <c r="AO81" s="101">
        <f>INDEX(Indice_Emprego[#All],$AK81,$AH$5)</f>
        <v>119.04</v>
      </c>
      <c r="AP81" s="101">
        <f>INDEX(Indice_massa_salarial[#All],$AJ81,$AH$6)</f>
        <v>134.56</v>
      </c>
      <c r="AQ81" s="101">
        <f>INDEX(Indice_RMR[#All],$AJ81,$AH$7)</f>
        <v>113.04</v>
      </c>
      <c r="AR81" s="101">
        <f>INDEX(Indice_UCI[#All],$AK81,$AH$8)</f>
        <v>80.63</v>
      </c>
    </row>
    <row r="82" spans="36:44" x14ac:dyDescent="0.3">
      <c r="AJ82" s="96">
        <f t="shared" si="6"/>
        <v>234</v>
      </c>
      <c r="AK82" s="96">
        <f t="shared" si="7"/>
        <v>270</v>
      </c>
      <c r="AL82" s="96">
        <v>11</v>
      </c>
      <c r="AM82" s="101">
        <f>INDEX(Indice_faturamento[#All],$AK82,$AH$3)</f>
        <v>116.43</v>
      </c>
      <c r="AN82" s="101">
        <f>INDEX(Indice_Horas[#All],$AK82,$AH$4)</f>
        <v>101.64</v>
      </c>
      <c r="AO82" s="101">
        <f>INDEX(Indice_Emprego[#All],$AK82,$AH$5)</f>
        <v>118.32</v>
      </c>
      <c r="AP82" s="101">
        <f>INDEX(Indice_massa_salarial[#All],$AJ82,$AH$6)</f>
        <v>129.52000000000001</v>
      </c>
      <c r="AQ82" s="101">
        <f>INDEX(Indice_RMR[#All],$AJ82,$AH$7)</f>
        <v>109.46</v>
      </c>
      <c r="AR82" s="101">
        <f>INDEX(Indice_UCI[#All],$AK82,$AH$8)</f>
        <v>81</v>
      </c>
    </row>
    <row r="83" spans="36:44" x14ac:dyDescent="0.3">
      <c r="AJ83" s="96">
        <f t="shared" si="6"/>
        <v>235</v>
      </c>
      <c r="AK83" s="96">
        <f t="shared" si="7"/>
        <v>271</v>
      </c>
      <c r="AL83" s="96">
        <v>12</v>
      </c>
      <c r="AM83" s="101">
        <f>INDEX(Indice_faturamento[#All],$AK83,$AH$3)</f>
        <v>116.95</v>
      </c>
      <c r="AN83" s="101">
        <f>INDEX(Indice_Horas[#All],$AK83,$AH$4)</f>
        <v>103.51</v>
      </c>
      <c r="AO83" s="101">
        <f>INDEX(Indice_Emprego[#All],$AK83,$AH$5)</f>
        <v>117.96</v>
      </c>
      <c r="AP83" s="101">
        <f>INDEX(Indice_massa_salarial[#All],$AJ83,$AH$6)</f>
        <v>128.46</v>
      </c>
      <c r="AQ83" s="101">
        <f>INDEX(Indice_RMR[#All],$AJ83,$AH$7)</f>
        <v>108.9</v>
      </c>
      <c r="AR83" s="101">
        <f>INDEX(Indice_UCI[#All],$AK83,$AH$8)</f>
        <v>82.99</v>
      </c>
    </row>
    <row r="84" spans="36:44" x14ac:dyDescent="0.3">
      <c r="AJ84" s="96">
        <f t="shared" si="6"/>
        <v>236</v>
      </c>
      <c r="AK84" s="96">
        <f t="shared" si="7"/>
        <v>272</v>
      </c>
      <c r="AL84" s="96">
        <v>13</v>
      </c>
      <c r="AM84" s="101">
        <f>INDEX(Indice_faturamento[#All],$AK84,$AH$3)</f>
        <v>126.81</v>
      </c>
      <c r="AN84" s="101">
        <f>INDEX(Indice_Horas[#All],$AK84,$AH$4)</f>
        <v>103.03</v>
      </c>
      <c r="AO84" s="101">
        <f>INDEX(Indice_Emprego[#All],$AK84,$AH$5)</f>
        <v>117.91</v>
      </c>
      <c r="AP84" s="101">
        <f>INDEX(Indice_massa_salarial[#All],$AJ84,$AH$6)</f>
        <v>134.19</v>
      </c>
      <c r="AQ84" s="101">
        <f>INDEX(Indice_RMR[#All],$AJ84,$AH$7)</f>
        <v>113.81</v>
      </c>
      <c r="AR84" s="101">
        <f>INDEX(Indice_UCI[#All],$AK84,$AH$8)</f>
        <v>82.41</v>
      </c>
    </row>
    <row r="85" spans="36:44" x14ac:dyDescent="0.3">
      <c r="AJ85" s="96">
        <f t="shared" si="6"/>
        <v>237</v>
      </c>
      <c r="AK85" s="96">
        <f t="shared" si="7"/>
        <v>273</v>
      </c>
      <c r="AL85" s="96">
        <v>14</v>
      </c>
      <c r="AM85" s="101">
        <f>INDEX(Indice_faturamento[#All],$AK85,$AH$3)</f>
        <v>122.49</v>
      </c>
      <c r="AN85" s="101">
        <f>INDEX(Indice_Horas[#All],$AK85,$AH$4)</f>
        <v>102.73</v>
      </c>
      <c r="AO85" s="101">
        <f>INDEX(Indice_Emprego[#All],$AK85,$AH$5)</f>
        <v>118.72</v>
      </c>
      <c r="AP85" s="101">
        <f>INDEX(Indice_massa_salarial[#All],$AJ85,$AH$6)</f>
        <v>126.45</v>
      </c>
      <c r="AQ85" s="101">
        <f>INDEX(Indice_RMR[#All],$AJ85,$AH$7)</f>
        <v>106.51</v>
      </c>
      <c r="AR85" s="101">
        <f>INDEX(Indice_UCI[#All],$AK85,$AH$8)</f>
        <v>82.29</v>
      </c>
    </row>
    <row r="86" spans="36:44" x14ac:dyDescent="0.3">
      <c r="AJ86" s="96">
        <f t="shared" si="6"/>
        <v>238</v>
      </c>
      <c r="AK86" s="96">
        <f t="shared" si="7"/>
        <v>274</v>
      </c>
      <c r="AL86" s="96">
        <v>15</v>
      </c>
      <c r="AM86" s="101">
        <f>INDEX(Indice_faturamento[#All],$AK86,$AH$3)</f>
        <v>127.45</v>
      </c>
      <c r="AN86" s="101">
        <f>INDEX(Indice_Horas[#All],$AK86,$AH$4)</f>
        <v>104.52</v>
      </c>
      <c r="AO86" s="101">
        <f>INDEX(Indice_Emprego[#All],$AK86,$AH$5)</f>
        <v>118.4</v>
      </c>
      <c r="AP86" s="101">
        <f>INDEX(Indice_massa_salarial[#All],$AJ86,$AH$6)</f>
        <v>127.97</v>
      </c>
      <c r="AQ86" s="101">
        <f>INDEX(Indice_RMR[#All],$AJ86,$AH$7)</f>
        <v>108.09</v>
      </c>
      <c r="AR86" s="101">
        <f>INDEX(Indice_UCI[#All],$AK86,$AH$8)</f>
        <v>82.64</v>
      </c>
    </row>
    <row r="87" spans="36:44" x14ac:dyDescent="0.3">
      <c r="AJ87" s="96">
        <f t="shared" si="6"/>
        <v>239</v>
      </c>
      <c r="AK87" s="96">
        <f t="shared" si="7"/>
        <v>275</v>
      </c>
      <c r="AL87" s="96">
        <v>16</v>
      </c>
      <c r="AM87" s="101">
        <f>INDEX(Indice_faturamento[#All],$AK87,$AH$3)</f>
        <v>129.85</v>
      </c>
      <c r="AN87" s="101">
        <f>INDEX(Indice_Horas[#All],$AK87,$AH$4)</f>
        <v>106.65</v>
      </c>
      <c r="AO87" s="101">
        <f>INDEX(Indice_Emprego[#All],$AK87,$AH$5)</f>
        <v>118.19</v>
      </c>
      <c r="AP87" s="101">
        <f>INDEX(Indice_massa_salarial[#All],$AJ87,$AH$6)</f>
        <v>128.75</v>
      </c>
      <c r="AQ87" s="101">
        <f>INDEX(Indice_RMR[#All],$AJ87,$AH$7)</f>
        <v>108.94</v>
      </c>
      <c r="AR87" s="101">
        <f>INDEX(Indice_UCI[#All],$AK87,$AH$8)</f>
        <v>81.95</v>
      </c>
    </row>
    <row r="88" spans="36:44" x14ac:dyDescent="0.3">
      <c r="AJ88" s="96">
        <f t="shared" si="6"/>
        <v>240</v>
      </c>
      <c r="AK88" s="96">
        <f t="shared" si="7"/>
        <v>276</v>
      </c>
      <c r="AL88" s="96">
        <v>17</v>
      </c>
      <c r="AM88" s="101">
        <f>INDEX(Indice_faturamento[#All],$AK88,$AH$3)</f>
        <v>122.83</v>
      </c>
      <c r="AN88" s="101">
        <f>INDEX(Indice_Horas[#All],$AK88,$AH$4)</f>
        <v>103.62</v>
      </c>
      <c r="AO88" s="101">
        <f>INDEX(Indice_Emprego[#All],$AK88,$AH$5)</f>
        <v>117.66</v>
      </c>
      <c r="AP88" s="101">
        <f>INDEX(Indice_massa_salarial[#All],$AJ88,$AH$6)</f>
        <v>147.9</v>
      </c>
      <c r="AQ88" s="101">
        <f>INDEX(Indice_RMR[#All],$AJ88,$AH$7)</f>
        <v>125.7</v>
      </c>
      <c r="AR88" s="101">
        <f>INDEX(Indice_UCI[#All],$AK88,$AH$8)</f>
        <v>78.92</v>
      </c>
    </row>
    <row r="89" spans="36:44" x14ac:dyDescent="0.3">
      <c r="AJ89" s="96">
        <f t="shared" si="6"/>
        <v>241</v>
      </c>
      <c r="AK89" s="96">
        <f t="shared" si="7"/>
        <v>277</v>
      </c>
      <c r="AL89" s="96">
        <v>18</v>
      </c>
      <c r="AM89" s="101">
        <f>INDEX(Indice_faturamento[#All],$AK89,$AH$3)</f>
        <v>129.08000000000001</v>
      </c>
      <c r="AN89" s="101">
        <f>INDEX(Indice_Horas[#All],$AK89,$AH$4)</f>
        <v>99.37</v>
      </c>
      <c r="AO89" s="101">
        <f>INDEX(Indice_Emprego[#All],$AK89,$AH$5)</f>
        <v>117.74</v>
      </c>
      <c r="AP89" s="101">
        <f>INDEX(Indice_massa_salarial[#All],$AJ89,$AH$6)</f>
        <v>197.02</v>
      </c>
      <c r="AQ89" s="101">
        <f>INDEX(Indice_RMR[#All],$AJ89,$AH$7)</f>
        <v>167.34</v>
      </c>
      <c r="AR89" s="101">
        <f>INDEX(Indice_UCI[#All],$AK89,$AH$8)</f>
        <v>76.27</v>
      </c>
    </row>
    <row r="90" spans="36:44" x14ac:dyDescent="0.3">
      <c r="AJ90" s="96">
        <f t="shared" si="6"/>
        <v>242</v>
      </c>
      <c r="AK90" s="96">
        <f t="shared" si="7"/>
        <v>278</v>
      </c>
      <c r="AL90" s="96">
        <v>19</v>
      </c>
      <c r="AM90" s="101">
        <f>INDEX(Indice_faturamento[#All],$AK90,$AH$3)</f>
        <v>97.64</v>
      </c>
      <c r="AN90" s="101">
        <f>INDEX(Indice_Horas[#All],$AK90,$AH$4)</f>
        <v>97.12</v>
      </c>
      <c r="AO90" s="101">
        <f>INDEX(Indice_Emprego[#All],$AK90,$AH$5)</f>
        <v>119.3</v>
      </c>
      <c r="AP90" s="101">
        <f>INDEX(Indice_massa_salarial[#All],$AJ90,$AH$6)</f>
        <v>147.41999999999999</v>
      </c>
      <c r="AQ90" s="101">
        <f>INDEX(Indice_RMR[#All],$AJ90,$AH$7)</f>
        <v>123.57</v>
      </c>
      <c r="AR90" s="101">
        <f>INDEX(Indice_UCI[#All],$AK90,$AH$8)</f>
        <v>79.05</v>
      </c>
    </row>
    <row r="91" spans="36:44" x14ac:dyDescent="0.3">
      <c r="AJ91" s="96">
        <f t="shared" si="6"/>
        <v>243</v>
      </c>
      <c r="AK91" s="96">
        <f t="shared" si="7"/>
        <v>279</v>
      </c>
      <c r="AL91" s="96">
        <v>20</v>
      </c>
      <c r="AM91" s="101">
        <f>INDEX(Indice_faturamento[#All],$AK91,$AH$3)</f>
        <v>102.13</v>
      </c>
      <c r="AN91" s="101">
        <f>INDEX(Indice_Horas[#All],$AK91,$AH$4)</f>
        <v>99.6</v>
      </c>
      <c r="AO91" s="101">
        <f>INDEX(Indice_Emprego[#All],$AK91,$AH$5)</f>
        <v>119.62</v>
      </c>
      <c r="AP91" s="101">
        <f>INDEX(Indice_massa_salarial[#All],$AJ91,$AH$6)</f>
        <v>144.44999999999999</v>
      </c>
      <c r="AQ91" s="101">
        <f>INDEX(Indice_RMR[#All],$AJ91,$AH$7)</f>
        <v>120.76</v>
      </c>
      <c r="AR91" s="101">
        <f>INDEX(Indice_UCI[#All],$AK91,$AH$8)</f>
        <v>79.42</v>
      </c>
    </row>
    <row r="92" spans="36:44" x14ac:dyDescent="0.3">
      <c r="AJ92" s="96">
        <f t="shared" si="6"/>
        <v>244</v>
      </c>
      <c r="AK92" s="96">
        <f t="shared" si="7"/>
        <v>280</v>
      </c>
      <c r="AL92" s="96">
        <v>21</v>
      </c>
      <c r="AM92" s="101">
        <f>INDEX(Indice_faturamento[#All],$AK92,$AH$3)</f>
        <v>119.89</v>
      </c>
      <c r="AN92" s="101">
        <f>INDEX(Indice_Horas[#All],$AK92,$AH$4)</f>
        <v>106.5</v>
      </c>
      <c r="AO92" s="101">
        <f>INDEX(Indice_Emprego[#All],$AK92,$AH$5)</f>
        <v>120.81</v>
      </c>
      <c r="AP92" s="101">
        <f>INDEX(Indice_massa_salarial[#All],$AJ92,$AH$6)</f>
        <v>138.51</v>
      </c>
      <c r="AQ92" s="101">
        <f>INDEX(Indice_RMR[#All],$AJ92,$AH$7)</f>
        <v>114.65</v>
      </c>
      <c r="AR92" s="101">
        <f>INDEX(Indice_UCI[#All],$AK92,$AH$8)</f>
        <v>81.61</v>
      </c>
    </row>
    <row r="93" spans="36:44" x14ac:dyDescent="0.3">
      <c r="AJ93" s="96">
        <f t="shared" si="6"/>
        <v>245</v>
      </c>
      <c r="AK93" s="96">
        <f t="shared" si="7"/>
        <v>281</v>
      </c>
      <c r="AL93" s="96">
        <v>22</v>
      </c>
      <c r="AM93" s="101">
        <f>INDEX(Indice_faturamento[#All],$AK93,$AH$3)</f>
        <v>115.01</v>
      </c>
      <c r="AN93" s="101">
        <f>INDEX(Indice_Horas[#All],$AK93,$AH$4)</f>
        <v>105.74</v>
      </c>
      <c r="AO93" s="101">
        <f>INDEX(Indice_Emprego[#All],$AK93,$AH$5)</f>
        <v>120.96</v>
      </c>
      <c r="AP93" s="101">
        <f>INDEX(Indice_massa_salarial[#All],$AJ93,$AH$6)</f>
        <v>139.35</v>
      </c>
      <c r="AQ93" s="101">
        <f>INDEX(Indice_RMR[#All],$AJ93,$AH$7)</f>
        <v>115.21</v>
      </c>
      <c r="AR93" s="101">
        <f>INDEX(Indice_UCI[#All],$AK93,$AH$8)</f>
        <v>81.25</v>
      </c>
    </row>
    <row r="94" spans="36:44" x14ac:dyDescent="0.3">
      <c r="AJ94" s="96">
        <f t="shared" si="6"/>
        <v>246</v>
      </c>
      <c r="AK94" s="96">
        <f t="shared" si="7"/>
        <v>282</v>
      </c>
      <c r="AL94" s="96">
        <v>23</v>
      </c>
      <c r="AM94" s="101">
        <f>INDEX(Indice_faturamento[#All],$AK94,$AH$3)</f>
        <v>119.7</v>
      </c>
      <c r="AN94" s="101">
        <f>INDEX(Indice_Horas[#All],$AK94,$AH$4)</f>
        <v>104.66</v>
      </c>
      <c r="AO94" s="101">
        <f>INDEX(Indice_Emprego[#All],$AK94,$AH$5)</f>
        <v>122.07</v>
      </c>
      <c r="AP94" s="101">
        <f>INDEX(Indice_massa_salarial[#All],$AJ94,$AH$6)</f>
        <v>137.9</v>
      </c>
      <c r="AQ94" s="101">
        <f>INDEX(Indice_RMR[#All],$AJ94,$AH$7)</f>
        <v>112.97</v>
      </c>
      <c r="AR94" s="101">
        <f>INDEX(Indice_UCI[#All],$AK94,$AH$8)</f>
        <v>82.45</v>
      </c>
    </row>
    <row r="95" spans="36:44" x14ac:dyDescent="0.3">
      <c r="AJ95" s="96">
        <f>MATCH($A$13&amp;$B$13,Indice_massa_salarial[[#All],[Mês]],0)</f>
        <v>247</v>
      </c>
      <c r="AK95" s="96">
        <f>MATCH($A$13&amp;$B$13,Indice_faturamento[[#All],[Mês]],0)</f>
        <v>283</v>
      </c>
      <c r="AL95" s="96">
        <v>24</v>
      </c>
      <c r="AM95" s="101">
        <f>INDEX(Indice_faturamento[#All],$AK95,$AH$3)</f>
        <v>123.3</v>
      </c>
      <c r="AN95" s="101">
        <f>INDEX(Indice_Horas[#All],$AK95,$AH$4)</f>
        <v>108.73</v>
      </c>
      <c r="AO95" s="101">
        <f>INDEX(Indice_Emprego[#All],$AK95,$AH$5)</f>
        <v>123.48</v>
      </c>
      <c r="AP95" s="101">
        <f>INDEX(Indice_massa_salarial[#All],$AJ95,$AH$6)</f>
        <v>134.94</v>
      </c>
      <c r="AQ95" s="101">
        <f>INDEX(Indice_RMR[#All],$AJ95,$AH$7)</f>
        <v>109.28</v>
      </c>
      <c r="AR95" s="101">
        <f>INDEX(Indice_UCI[#All],$AK95,$AH$8)</f>
        <v>80.650000000000006</v>
      </c>
    </row>
  </sheetData>
  <dataConsolidate/>
  <mergeCells count="8">
    <mergeCell ref="A11:B11"/>
    <mergeCell ref="AM1:AN1"/>
    <mergeCell ref="AO1:AP1"/>
    <mergeCell ref="AQ1:AR1"/>
    <mergeCell ref="K13:N13"/>
    <mergeCell ref="P13:S13"/>
    <mergeCell ref="D13:I13"/>
    <mergeCell ref="A12:B12"/>
  </mergeCells>
  <dataValidations count="2">
    <dataValidation type="list" allowBlank="1" showInputMessage="1" showErrorMessage="1" sqref="A13" xr:uid="{00000000-0002-0000-0100-000000000000}">
      <formula1>$AE$2:$AE$14</formula1>
    </dataValidation>
    <dataValidation type="list" allowBlank="1" showInputMessage="1" showErrorMessage="1" sqref="B13" xr:uid="{00000000-0002-0000-0100-000001000000}">
      <formula1>$AF$2:$AF$29</formula1>
    </dataValidation>
  </dataValidations>
  <pageMargins left="0.511811024" right="0.511811024" top="0.78740157499999996" bottom="0.78740157499999996" header="0.31496062000000002" footer="0.31496062000000002"/>
  <pageSetup paperSize="9" scale="74" orientation="landscape" horizontalDpi="4294967293" verticalDpi="1200" r:id="rId1"/>
  <drawing r:id="rId2"/>
  <legacyDrawing r:id="rId3"/>
  <controls>
    <mc:AlternateContent xmlns:mc="http://schemas.openxmlformats.org/markup-compatibility/2006">
      <mc:Choice Requires="x14">
        <control shapeId="4112" r:id="rId4" name="CommandButton1">
          <controlPr defaultSize="0" autoLine="0" autoPict="0" r:id="rId5">
            <anchor moveWithCells="1">
              <from>
                <xdr:col>11</xdr:col>
                <xdr:colOff>350520</xdr:colOff>
                <xdr:row>0</xdr:row>
                <xdr:rowOff>60960</xdr:rowOff>
              </from>
              <to>
                <xdr:col>12</xdr:col>
                <xdr:colOff>342900</xdr:colOff>
                <xdr:row>2</xdr:row>
                <xdr:rowOff>7620</xdr:rowOff>
              </to>
            </anchor>
          </controlPr>
        </control>
      </mc:Choice>
      <mc:Fallback>
        <control shapeId="4112" r:id="rId4" name="CommandButton1"/>
      </mc:Fallback>
    </mc:AlternateContent>
    <mc:AlternateContent xmlns:mc="http://schemas.openxmlformats.org/markup-compatibility/2006">
      <mc:Choice Requires="x14">
        <control shapeId="4099" r:id="rId6" name="Check Box 3">
          <controlPr defaultSize="0" autoFill="0" autoLine="0" autoPict="0">
            <anchor moveWithCells="1">
              <from>
                <xdr:col>0</xdr:col>
                <xdr:colOff>99060</xdr:colOff>
                <xdr:row>15</xdr:row>
                <xdr:rowOff>198120</xdr:rowOff>
              </from>
              <to>
                <xdr:col>3</xdr:col>
                <xdr:colOff>45720</xdr:colOff>
                <xdr:row>17</xdr:row>
                <xdr:rowOff>45720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4103" r:id="rId7" name="Check Box 7">
          <controlPr defaultSize="0" autoFill="0" autoLine="0" autoPict="0">
            <anchor moveWithCells="1">
              <from>
                <xdr:col>0</xdr:col>
                <xdr:colOff>99060</xdr:colOff>
                <xdr:row>17</xdr:row>
                <xdr:rowOff>198120</xdr:rowOff>
              </from>
              <to>
                <xdr:col>3</xdr:col>
                <xdr:colOff>45720</xdr:colOff>
                <xdr:row>19</xdr:row>
                <xdr:rowOff>45720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4105" r:id="rId8" name="Check Box 9">
          <controlPr defaultSize="0" autoFill="0" autoLine="0" autoPict="0">
            <anchor moveWithCells="1">
              <from>
                <xdr:col>0</xdr:col>
                <xdr:colOff>99060</xdr:colOff>
                <xdr:row>16</xdr:row>
                <xdr:rowOff>190500</xdr:rowOff>
              </from>
              <to>
                <xdr:col>3</xdr:col>
                <xdr:colOff>45720</xdr:colOff>
                <xdr:row>18</xdr:row>
                <xdr:rowOff>45720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4107" r:id="rId9" name="Check Box 11">
          <controlPr defaultSize="0" autoFill="0" autoLine="0" autoPict="0">
            <anchor moveWithCells="1">
              <from>
                <xdr:col>0</xdr:col>
                <xdr:colOff>99060</xdr:colOff>
                <xdr:row>18</xdr:row>
                <xdr:rowOff>190500</xdr:rowOff>
              </from>
              <to>
                <xdr:col>3</xdr:col>
                <xdr:colOff>45720</xdr:colOff>
                <xdr:row>20</xdr:row>
                <xdr:rowOff>45720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4108" r:id="rId10" name="Check Box 12">
          <controlPr defaultSize="0" autoFill="0" autoLine="0" autoPict="0">
            <anchor moveWithCells="1">
              <from>
                <xdr:col>0</xdr:col>
                <xdr:colOff>99060</xdr:colOff>
                <xdr:row>19</xdr:row>
                <xdr:rowOff>198120</xdr:rowOff>
              </from>
              <to>
                <xdr:col>3</xdr:col>
                <xdr:colOff>45720</xdr:colOff>
                <xdr:row>21</xdr:row>
                <xdr:rowOff>45720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4109" r:id="rId11" name="Check Box 13">
          <controlPr defaultSize="0" autoFill="0" autoLine="0" autoPict="0">
            <anchor moveWithCells="1">
              <from>
                <xdr:col>0</xdr:col>
                <xdr:colOff>99060</xdr:colOff>
                <xdr:row>20</xdr:row>
                <xdr:rowOff>198120</xdr:rowOff>
              </from>
              <to>
                <xdr:col>3</xdr:col>
                <xdr:colOff>45720</xdr:colOff>
                <xdr:row>22</xdr:row>
                <xdr:rowOff>45720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4116" r:id="rId12" name="Check Box 20">
          <controlPr defaultSize="0" autoFill="0" autoLine="0" autoPict="0">
            <anchor moveWithCells="1">
              <from>
                <xdr:col>0</xdr:col>
                <xdr:colOff>99060</xdr:colOff>
                <xdr:row>15</xdr:row>
                <xdr:rowOff>198120</xdr:rowOff>
              </from>
              <to>
                <xdr:col>5</xdr:col>
                <xdr:colOff>144780</xdr:colOff>
                <xdr:row>17</xdr:row>
                <xdr:rowOff>45720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4117" r:id="rId13" name="Check Box 21">
          <controlPr defaultSize="0" autoFill="0" autoLine="0" autoPict="0">
            <anchor moveWithCells="1">
              <from>
                <xdr:col>0</xdr:col>
                <xdr:colOff>99060</xdr:colOff>
                <xdr:row>17</xdr:row>
                <xdr:rowOff>198120</xdr:rowOff>
              </from>
              <to>
                <xdr:col>5</xdr:col>
                <xdr:colOff>144780</xdr:colOff>
                <xdr:row>19</xdr:row>
                <xdr:rowOff>45720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4118" r:id="rId14" name="Check Box 22">
          <controlPr defaultSize="0" autoFill="0" autoLine="0" autoPict="0">
            <anchor moveWithCells="1">
              <from>
                <xdr:col>0</xdr:col>
                <xdr:colOff>99060</xdr:colOff>
                <xdr:row>16</xdr:row>
                <xdr:rowOff>190500</xdr:rowOff>
              </from>
              <to>
                <xdr:col>5</xdr:col>
                <xdr:colOff>144780</xdr:colOff>
                <xdr:row>18</xdr:row>
                <xdr:rowOff>38100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4119" r:id="rId15" name="Check Box 23">
          <controlPr defaultSize="0" autoFill="0" autoLine="0" autoPict="0">
            <anchor moveWithCells="1">
              <from>
                <xdr:col>0</xdr:col>
                <xdr:colOff>99060</xdr:colOff>
                <xdr:row>18</xdr:row>
                <xdr:rowOff>190500</xdr:rowOff>
              </from>
              <to>
                <xdr:col>5</xdr:col>
                <xdr:colOff>144780</xdr:colOff>
                <xdr:row>20</xdr:row>
                <xdr:rowOff>38100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4120" r:id="rId16" name="Check Box 24">
          <controlPr defaultSize="0" autoFill="0" autoLine="0" autoPict="0">
            <anchor moveWithCells="1">
              <from>
                <xdr:col>0</xdr:col>
                <xdr:colOff>99060</xdr:colOff>
                <xdr:row>19</xdr:row>
                <xdr:rowOff>198120</xdr:rowOff>
              </from>
              <to>
                <xdr:col>5</xdr:col>
                <xdr:colOff>144780</xdr:colOff>
                <xdr:row>21</xdr:row>
                <xdr:rowOff>45720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4121" r:id="rId17" name="Check Box 25">
          <controlPr defaultSize="0" autoFill="0" autoLine="0" autoPict="0">
            <anchor moveWithCells="1">
              <from>
                <xdr:col>0</xdr:col>
                <xdr:colOff>99060</xdr:colOff>
                <xdr:row>20</xdr:row>
                <xdr:rowOff>198120</xdr:rowOff>
              </from>
              <to>
                <xdr:col>5</xdr:col>
                <xdr:colOff>144780</xdr:colOff>
                <xdr:row>22</xdr:row>
                <xdr:rowOff>45720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4123" r:id="rId18" name="Check Box 27">
          <controlPr defaultSize="0" autoFill="0" autoLine="0" autoPict="0">
            <anchor moveWithCells="1">
              <from>
                <xdr:col>0</xdr:col>
                <xdr:colOff>99060</xdr:colOff>
                <xdr:row>15</xdr:row>
                <xdr:rowOff>198120</xdr:rowOff>
              </from>
              <to>
                <xdr:col>3</xdr:col>
                <xdr:colOff>45720</xdr:colOff>
                <xdr:row>17</xdr:row>
                <xdr:rowOff>45720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4124" r:id="rId19" name="Check Box 28">
          <controlPr defaultSize="0" autoFill="0" autoLine="0" autoPict="0">
            <anchor moveWithCells="1">
              <from>
                <xdr:col>0</xdr:col>
                <xdr:colOff>99060</xdr:colOff>
                <xdr:row>17</xdr:row>
                <xdr:rowOff>198120</xdr:rowOff>
              </from>
              <to>
                <xdr:col>3</xdr:col>
                <xdr:colOff>45720</xdr:colOff>
                <xdr:row>19</xdr:row>
                <xdr:rowOff>45720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4125" r:id="rId20" name="Check Box 29">
          <controlPr defaultSize="0" autoFill="0" autoLine="0" autoPict="0">
            <anchor moveWithCells="1">
              <from>
                <xdr:col>0</xdr:col>
                <xdr:colOff>99060</xdr:colOff>
                <xdr:row>16</xdr:row>
                <xdr:rowOff>190500</xdr:rowOff>
              </from>
              <to>
                <xdr:col>3</xdr:col>
                <xdr:colOff>45720</xdr:colOff>
                <xdr:row>18</xdr:row>
                <xdr:rowOff>38100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4126" r:id="rId21" name="Check Box 30">
          <controlPr defaultSize="0" autoFill="0" autoLine="0" autoPict="0">
            <anchor moveWithCells="1">
              <from>
                <xdr:col>0</xdr:col>
                <xdr:colOff>99060</xdr:colOff>
                <xdr:row>18</xdr:row>
                <xdr:rowOff>190500</xdr:rowOff>
              </from>
              <to>
                <xdr:col>3</xdr:col>
                <xdr:colOff>45720</xdr:colOff>
                <xdr:row>20</xdr:row>
                <xdr:rowOff>38100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4127" r:id="rId22" name="Check Box 31">
          <controlPr defaultSize="0" autoFill="0" autoLine="0" autoPict="0">
            <anchor moveWithCells="1">
              <from>
                <xdr:col>0</xdr:col>
                <xdr:colOff>99060</xdr:colOff>
                <xdr:row>19</xdr:row>
                <xdr:rowOff>198120</xdr:rowOff>
              </from>
              <to>
                <xdr:col>3</xdr:col>
                <xdr:colOff>45720</xdr:colOff>
                <xdr:row>21</xdr:row>
                <xdr:rowOff>45720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4128" r:id="rId23" name="Check Box 32">
          <controlPr defaultSize="0" autoFill="0" autoLine="0" autoPict="0">
            <anchor moveWithCells="1">
              <from>
                <xdr:col>0</xdr:col>
                <xdr:colOff>99060</xdr:colOff>
                <xdr:row>20</xdr:row>
                <xdr:rowOff>198120</xdr:rowOff>
              </from>
              <to>
                <xdr:col>3</xdr:col>
                <xdr:colOff>45720</xdr:colOff>
                <xdr:row>22</xdr:row>
                <xdr:rowOff>45720</xdr:rowOff>
              </to>
            </anchor>
          </controlPr>
        </control>
      </mc:Choice>
    </mc:AlternateContent>
  </control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Planilha3"/>
  <dimension ref="A1:XFD286"/>
  <sheetViews>
    <sheetView showGridLines="0" zoomScale="115" zoomScaleNormal="115" workbookViewId="0">
      <pane ySplit="3" topLeftCell="A271" activePane="bottomLeft" state="frozen"/>
      <selection pane="bottomLeft" activeCell="H288" sqref="H288"/>
    </sheetView>
  </sheetViews>
  <sheetFormatPr defaultRowHeight="14.4" x14ac:dyDescent="0.3"/>
  <cols>
    <col min="1" max="1" width="7.44140625" bestFit="1" customWidth="1"/>
    <col min="2" max="2" width="6.109375" style="23" bestFit="1" customWidth="1"/>
    <col min="3" max="3" width="7.33203125" customWidth="1"/>
    <col min="8" max="8" width="9.6640625" bestFit="1" customWidth="1"/>
    <col min="10" max="10" width="7.44140625" bestFit="1" customWidth="1"/>
    <col min="12" max="12" width="10" customWidth="1"/>
    <col min="13" max="13" width="11.6640625" customWidth="1"/>
    <col min="14" max="14" width="11.88671875" customWidth="1"/>
    <col min="18" max="18" width="11.33203125" bestFit="1" customWidth="1"/>
  </cols>
  <sheetData>
    <row r="1" spans="1:16" x14ac:dyDescent="0.3">
      <c r="A1" s="213"/>
      <c r="B1" s="214"/>
      <c r="C1" s="214" t="s">
        <v>34</v>
      </c>
      <c r="D1" s="214"/>
      <c r="E1" s="214"/>
      <c r="F1" s="214"/>
      <c r="G1" s="214"/>
      <c r="H1" s="214"/>
      <c r="J1" s="213"/>
      <c r="K1" s="214"/>
      <c r="L1" s="214" t="s">
        <v>35</v>
      </c>
      <c r="M1" s="213"/>
      <c r="N1" s="214"/>
      <c r="O1" s="214"/>
      <c r="P1" s="214"/>
    </row>
    <row r="2" spans="1:16" x14ac:dyDescent="0.3">
      <c r="C2" s="220" t="s">
        <v>36</v>
      </c>
      <c r="D2" s="1"/>
      <c r="E2" s="1"/>
      <c r="F2" s="1"/>
      <c r="G2" s="23"/>
      <c r="H2" s="1"/>
      <c r="I2" s="1"/>
      <c r="K2" s="1"/>
      <c r="L2" s="23"/>
      <c r="M2" s="1"/>
      <c r="N2" s="1"/>
      <c r="O2" s="1"/>
      <c r="P2" s="1"/>
    </row>
    <row r="3" spans="1:16" ht="15" thickBot="1" x14ac:dyDescent="0.35">
      <c r="A3" s="215" t="s">
        <v>30</v>
      </c>
      <c r="B3" s="215" t="s">
        <v>4</v>
      </c>
      <c r="C3" s="216" t="s">
        <v>37</v>
      </c>
      <c r="D3" s="216" t="s">
        <v>13</v>
      </c>
      <c r="E3" s="216" t="s">
        <v>38</v>
      </c>
      <c r="F3" s="216" t="s">
        <v>39</v>
      </c>
      <c r="G3" s="216" t="s">
        <v>40</v>
      </c>
      <c r="H3" s="217" t="s">
        <v>16</v>
      </c>
      <c r="J3" s="215" t="s">
        <v>30</v>
      </c>
      <c r="K3" s="218" t="s">
        <v>37</v>
      </c>
      <c r="L3" s="218" t="s">
        <v>13</v>
      </c>
      <c r="M3" s="218" t="s">
        <v>38</v>
      </c>
      <c r="N3" s="218" t="s">
        <v>39</v>
      </c>
      <c r="O3" s="218" t="s">
        <v>40</v>
      </c>
      <c r="P3" s="219" t="s">
        <v>16</v>
      </c>
    </row>
    <row r="4" spans="1:16" ht="15" customHeight="1" x14ac:dyDescent="0.3">
      <c r="A4" s="177">
        <v>37622</v>
      </c>
      <c r="B4" s="178" t="str">
        <f>MONTH(Serie_dessazonalizada[[#This Row],[Período]])&amp;YEAR(Serie_dessazonalizada[[#This Row],[Período]])</f>
        <v>12003</v>
      </c>
      <c r="C4" s="179">
        <v>93.3762236661385</v>
      </c>
      <c r="D4" s="179">
        <v>86.042177004028389</v>
      </c>
      <c r="E4" s="179">
        <v>91.552863472582558</v>
      </c>
      <c r="F4" s="179"/>
      <c r="G4" s="179"/>
      <c r="H4" s="180">
        <v>83.167048747776263</v>
      </c>
      <c r="J4" s="177">
        <v>37622</v>
      </c>
      <c r="K4" s="181"/>
      <c r="L4" s="182"/>
      <c r="M4" s="182"/>
      <c r="N4" s="182"/>
      <c r="O4" s="182"/>
      <c r="P4" s="183"/>
    </row>
    <row r="5" spans="1:16" ht="15" customHeight="1" x14ac:dyDescent="0.3">
      <c r="A5" s="177">
        <v>37653</v>
      </c>
      <c r="B5" s="178" t="str">
        <f>MONTH(Serie_dessazonalizada[[#This Row],[Período]])&amp;YEAR(Serie_dessazonalizada[[#This Row],[Período]])</f>
        <v>22003</v>
      </c>
      <c r="C5" s="179">
        <v>98.206794205393109</v>
      </c>
      <c r="D5" s="179">
        <v>86.722119800569047</v>
      </c>
      <c r="E5" s="179">
        <v>93.018194015689772</v>
      </c>
      <c r="F5" s="179"/>
      <c r="G5" s="179"/>
      <c r="H5" s="180">
        <v>81.988088576124795</v>
      </c>
      <c r="J5" s="177">
        <v>37653</v>
      </c>
      <c r="K5" s="184">
        <v>5.1732339878361815</v>
      </c>
      <c r="L5" s="185">
        <v>0.79024359937896949</v>
      </c>
      <c r="M5" s="185">
        <v>1.6005294509942207</v>
      </c>
      <c r="N5" s="185">
        <v>-1.1757357391914185</v>
      </c>
      <c r="O5" s="185">
        <v>6.6947357898185311</v>
      </c>
      <c r="P5" s="186">
        <v>-1.1789601716514682</v>
      </c>
    </row>
    <row r="6" spans="1:16" ht="15" customHeight="1" x14ac:dyDescent="0.3">
      <c r="A6" s="177">
        <v>37681</v>
      </c>
      <c r="B6" s="178" t="str">
        <f>MONTH(Serie_dessazonalizada[[#This Row],[Período]])&amp;YEAR(Serie_dessazonalizada[[#This Row],[Período]])</f>
        <v>32003</v>
      </c>
      <c r="C6" s="179">
        <v>84.472998207828638</v>
      </c>
      <c r="D6" s="179">
        <v>86.818214920606721</v>
      </c>
      <c r="E6" s="179">
        <v>88.440811657679461</v>
      </c>
      <c r="F6" s="179"/>
      <c r="G6" s="179"/>
      <c r="H6" s="180">
        <v>81.097801968999505</v>
      </c>
      <c r="J6" s="177">
        <v>37681</v>
      </c>
      <c r="K6" s="184">
        <v>-13.984568082775548</v>
      </c>
      <c r="L6" s="185">
        <v>0.1108080847869721</v>
      </c>
      <c r="M6" s="185">
        <v>-4.920953805271929</v>
      </c>
      <c r="N6" s="185">
        <v>5.2804631540135416</v>
      </c>
      <c r="O6" s="185">
        <v>2.2595345931909723</v>
      </c>
      <c r="P6" s="186">
        <v>-0.89028660712529017</v>
      </c>
    </row>
    <row r="7" spans="1:16" ht="15" customHeight="1" x14ac:dyDescent="0.3">
      <c r="A7" s="177">
        <v>37712</v>
      </c>
      <c r="B7" s="178" t="str">
        <f>MONTH(Serie_dessazonalizada[[#This Row],[Período]])&amp;YEAR(Serie_dessazonalizada[[#This Row],[Período]])</f>
        <v>42003</v>
      </c>
      <c r="C7" s="179">
        <v>81.439565339847377</v>
      </c>
      <c r="D7" s="179">
        <v>87.145776403279982</v>
      </c>
      <c r="E7" s="179">
        <v>88.85005650631075</v>
      </c>
      <c r="F7" s="179"/>
      <c r="G7" s="179"/>
      <c r="H7" s="180">
        <v>80.275346817051712</v>
      </c>
      <c r="J7" s="177">
        <v>37712</v>
      </c>
      <c r="K7" s="184">
        <v>-3.591008881344683</v>
      </c>
      <c r="L7" s="185">
        <v>0.3772958047718537</v>
      </c>
      <c r="M7" s="185">
        <v>0.46273303123372406</v>
      </c>
      <c r="N7" s="185">
        <v>-3.3761679184473663</v>
      </c>
      <c r="O7" s="185">
        <v>-4.1537135989367453</v>
      </c>
      <c r="P7" s="186">
        <v>-0.82245515194779273</v>
      </c>
    </row>
    <row r="8" spans="1:16" ht="15" customHeight="1" x14ac:dyDescent="0.3">
      <c r="A8" s="177">
        <v>37742</v>
      </c>
      <c r="B8" s="178" t="str">
        <f>MONTH(Serie_dessazonalizada[[#This Row],[Período]])&amp;YEAR(Serie_dessazonalizada[[#This Row],[Período]])</f>
        <v>52003</v>
      </c>
      <c r="C8" s="179">
        <v>84.587102366720515</v>
      </c>
      <c r="D8" s="179">
        <v>87.5415370531002</v>
      </c>
      <c r="E8" s="179">
        <v>88.7839868239532</v>
      </c>
      <c r="F8" s="179"/>
      <c r="G8" s="179"/>
      <c r="H8" s="180">
        <v>79.655853821873436</v>
      </c>
      <c r="J8" s="177">
        <v>37742</v>
      </c>
      <c r="K8" s="184">
        <v>3.8648745406958689</v>
      </c>
      <c r="L8" s="185">
        <v>0.45413635193147767</v>
      </c>
      <c r="M8" s="185">
        <v>-7.4360878265573069E-2</v>
      </c>
      <c r="N8" s="185">
        <v>-1.1854693978813802</v>
      </c>
      <c r="O8" s="185">
        <v>-2.6154364739968399</v>
      </c>
      <c r="P8" s="186">
        <v>-0.61949299517827683</v>
      </c>
    </row>
    <row r="9" spans="1:16" ht="15" customHeight="1" x14ac:dyDescent="0.3">
      <c r="A9" s="177">
        <v>37773</v>
      </c>
      <c r="B9" s="178" t="str">
        <f>MONTH(Serie_dessazonalizada[[#This Row],[Período]])&amp;YEAR(Serie_dessazonalizada[[#This Row],[Período]])</f>
        <v>62003</v>
      </c>
      <c r="C9" s="179">
        <v>81.836408705171166</v>
      </c>
      <c r="D9" s="179">
        <v>87.114285072209768</v>
      </c>
      <c r="E9" s="179">
        <v>89.517411343662459</v>
      </c>
      <c r="F9" s="179"/>
      <c r="G9" s="179"/>
      <c r="H9" s="180">
        <v>80.413863434178424</v>
      </c>
      <c r="J9" s="177">
        <v>37773</v>
      </c>
      <c r="K9" s="184">
        <v>-3.2519067146004597</v>
      </c>
      <c r="L9" s="185">
        <v>-0.48805629335851525</v>
      </c>
      <c r="M9" s="185">
        <v>0.82607747854750302</v>
      </c>
      <c r="N9" s="185">
        <v>1.7160320633842496</v>
      </c>
      <c r="O9" s="185">
        <v>-0.55325210824927928</v>
      </c>
      <c r="P9" s="186">
        <v>0.75800961230498842</v>
      </c>
    </row>
    <row r="10" spans="1:16" ht="15" customHeight="1" x14ac:dyDescent="0.3">
      <c r="A10" s="177">
        <v>37803</v>
      </c>
      <c r="B10" s="178" t="str">
        <f>MONTH(Serie_dessazonalizada[[#This Row],[Período]])&amp;YEAR(Serie_dessazonalizada[[#This Row],[Período]])</f>
        <v>72003</v>
      </c>
      <c r="C10" s="179">
        <v>81.732322349488641</v>
      </c>
      <c r="D10" s="179">
        <v>86.503236069492857</v>
      </c>
      <c r="E10" s="179">
        <v>88.833278066805519</v>
      </c>
      <c r="F10" s="179"/>
      <c r="G10" s="179"/>
      <c r="H10" s="180">
        <v>79.788183103036602</v>
      </c>
      <c r="J10" s="177">
        <v>37803</v>
      </c>
      <c r="K10" s="184">
        <v>-0.12718832281303255</v>
      </c>
      <c r="L10" s="185">
        <v>-0.70143375705879574</v>
      </c>
      <c r="M10" s="185">
        <v>-0.76424604620269165</v>
      </c>
      <c r="N10" s="185">
        <v>1.1097905205987828</v>
      </c>
      <c r="O10" s="185">
        <v>1.284949289299625</v>
      </c>
      <c r="P10" s="186">
        <v>-0.62568033114182242</v>
      </c>
    </row>
    <row r="11" spans="1:16" x14ac:dyDescent="0.3">
      <c r="A11" s="177">
        <v>37834</v>
      </c>
      <c r="B11" s="178" t="str">
        <f>MONTH(Serie_dessazonalizada[[#This Row],[Período]])&amp;YEAR(Serie_dessazonalizada[[#This Row],[Período]])</f>
        <v>82003</v>
      </c>
      <c r="C11" s="179">
        <v>85.63438017235913</v>
      </c>
      <c r="D11" s="179">
        <v>86.474512905405419</v>
      </c>
      <c r="E11" s="179">
        <v>88.541795411903948</v>
      </c>
      <c r="F11" s="179"/>
      <c r="G11" s="179"/>
      <c r="H11" s="180">
        <v>78.506698660764201</v>
      </c>
      <c r="J11" s="177">
        <v>37834</v>
      </c>
      <c r="K11" s="184">
        <v>4.7741917893697323</v>
      </c>
      <c r="L11" s="185">
        <v>-3.3204727814301907E-2</v>
      </c>
      <c r="M11" s="185">
        <v>-0.32812326781678258</v>
      </c>
      <c r="N11" s="185">
        <v>0.54637412098524607</v>
      </c>
      <c r="O11" s="185">
        <v>1.2478098556894652</v>
      </c>
      <c r="P11" s="186">
        <v>-1.2814844422724008</v>
      </c>
    </row>
    <row r="12" spans="1:16" ht="15" customHeight="1" x14ac:dyDescent="0.3">
      <c r="A12" s="177">
        <v>37865</v>
      </c>
      <c r="B12" s="178" t="str">
        <f>MONTH(Serie_dessazonalizada[[#This Row],[Período]])&amp;YEAR(Serie_dessazonalizada[[#This Row],[Período]])</f>
        <v>92003</v>
      </c>
      <c r="C12" s="179">
        <v>87.141509357792842</v>
      </c>
      <c r="D12" s="179">
        <v>86.546775545176146</v>
      </c>
      <c r="E12" s="179">
        <v>90.278909377955898</v>
      </c>
      <c r="F12" s="179"/>
      <c r="G12" s="179"/>
      <c r="H12" s="180">
        <v>80.02851480512696</v>
      </c>
      <c r="J12" s="177">
        <v>37865</v>
      </c>
      <c r="K12" s="184">
        <v>1.7599580710460723</v>
      </c>
      <c r="L12" s="185">
        <v>8.3565246386268194E-2</v>
      </c>
      <c r="M12" s="185">
        <v>1.9619140971455895</v>
      </c>
      <c r="N12" s="185">
        <v>-1.3283886713871746</v>
      </c>
      <c r="O12" s="185">
        <v>-3.4205499419631793</v>
      </c>
      <c r="P12" s="186">
        <v>1.5218161443627594</v>
      </c>
    </row>
    <row r="13" spans="1:16" ht="15" customHeight="1" x14ac:dyDescent="0.3">
      <c r="A13" s="177">
        <v>37895</v>
      </c>
      <c r="B13" s="178" t="str">
        <f>MONTH(Serie_dessazonalizada[[#This Row],[Período]])&amp;YEAR(Serie_dessazonalizada[[#This Row],[Período]])</f>
        <v>102003</v>
      </c>
      <c r="C13" s="179">
        <v>90.051582696198707</v>
      </c>
      <c r="D13" s="179">
        <v>86.435481303034919</v>
      </c>
      <c r="E13" s="179">
        <v>90.451908706329803</v>
      </c>
      <c r="F13" s="179"/>
      <c r="G13" s="179"/>
      <c r="H13" s="180">
        <v>79.794462747119923</v>
      </c>
      <c r="J13" s="177">
        <v>37895</v>
      </c>
      <c r="K13" s="184">
        <v>3.3394800708092456</v>
      </c>
      <c r="L13" s="185">
        <v>-0.12859432536932947</v>
      </c>
      <c r="M13" s="185">
        <v>0.19162762329088065</v>
      </c>
      <c r="N13" s="185">
        <v>1.0617052094487514</v>
      </c>
      <c r="O13" s="185">
        <v>2.0652090536086454</v>
      </c>
      <c r="P13" s="186">
        <v>-0.23405205800703754</v>
      </c>
    </row>
    <row r="14" spans="1:16" ht="15" customHeight="1" x14ac:dyDescent="0.3">
      <c r="A14" s="177">
        <v>37926</v>
      </c>
      <c r="B14" s="178" t="str">
        <f>MONTH(Serie_dessazonalizada[[#This Row],[Período]])&amp;YEAR(Serie_dessazonalizada[[#This Row],[Período]])</f>
        <v>112003</v>
      </c>
      <c r="C14" s="179">
        <v>93.439514841327451</v>
      </c>
      <c r="D14" s="179">
        <v>86.826383524404221</v>
      </c>
      <c r="E14" s="179">
        <v>92.402973947910624</v>
      </c>
      <c r="F14" s="179"/>
      <c r="G14" s="179"/>
      <c r="H14" s="180">
        <v>81.077021271296914</v>
      </c>
      <c r="J14" s="177">
        <v>37926</v>
      </c>
      <c r="K14" s="184">
        <v>3.7622127714938611</v>
      </c>
      <c r="L14" s="185">
        <v>0.4522474052048539</v>
      </c>
      <c r="M14" s="185">
        <v>2.1570194255550144</v>
      </c>
      <c r="N14" s="185">
        <v>1.4610581803806124</v>
      </c>
      <c r="O14" s="185">
        <v>1.6817030831955713</v>
      </c>
      <c r="P14" s="186">
        <v>1.2825585241769915</v>
      </c>
    </row>
    <row r="15" spans="1:16" ht="15" customHeight="1" x14ac:dyDescent="0.3">
      <c r="A15" s="177">
        <v>37956</v>
      </c>
      <c r="B15" s="178" t="str">
        <f>MONTH(Serie_dessazonalizada[[#This Row],[Período]])&amp;YEAR(Serie_dessazonalizada[[#This Row],[Período]])</f>
        <v>122003</v>
      </c>
      <c r="C15" s="179">
        <v>94.055463941695109</v>
      </c>
      <c r="D15" s="179">
        <v>87.086427338009841</v>
      </c>
      <c r="E15" s="179">
        <v>91.658881599109066</v>
      </c>
      <c r="F15" s="179"/>
      <c r="G15" s="179"/>
      <c r="H15" s="180">
        <v>81.68434928565344</v>
      </c>
      <c r="J15" s="177">
        <v>37956</v>
      </c>
      <c r="K15" s="184">
        <v>0.65919552494854039</v>
      </c>
      <c r="L15" s="185">
        <v>0.2994986121154401</v>
      </c>
      <c r="M15" s="185">
        <v>-0.80526883173805419</v>
      </c>
      <c r="N15" s="185">
        <v>2.8793941953359359</v>
      </c>
      <c r="O15" s="185">
        <v>1.9776674672847734</v>
      </c>
      <c r="P15" s="186">
        <v>0.60732801435652561</v>
      </c>
    </row>
    <row r="16" spans="1:16" ht="15" customHeight="1" x14ac:dyDescent="0.3">
      <c r="A16" s="177">
        <v>37987</v>
      </c>
      <c r="B16" s="178" t="str">
        <f>MONTH(Serie_dessazonalizada[[#This Row],[Período]])&amp;YEAR(Serie_dessazonalizada[[#This Row],[Período]])</f>
        <v>12004</v>
      </c>
      <c r="C16" s="179">
        <v>89.886491626844574</v>
      </c>
      <c r="D16" s="179">
        <v>87.384194725451266</v>
      </c>
      <c r="E16" s="179">
        <v>90.639305064935726</v>
      </c>
      <c r="F16" s="179"/>
      <c r="G16" s="179"/>
      <c r="H16" s="180">
        <v>81.238117150114391</v>
      </c>
      <c r="J16" s="177">
        <v>37987</v>
      </c>
      <c r="K16" s="184">
        <v>-4.4324615924864048</v>
      </c>
      <c r="L16" s="185">
        <v>0.34192169381997506</v>
      </c>
      <c r="M16" s="185">
        <v>-1.1123597805095295</v>
      </c>
      <c r="N16" s="185">
        <v>-4.6209128726015214</v>
      </c>
      <c r="O16" s="185">
        <v>-6.6891521479627984</v>
      </c>
      <c r="P16" s="186">
        <v>-0.44623213553904861</v>
      </c>
    </row>
    <row r="17" spans="1:16" ht="15" customHeight="1" x14ac:dyDescent="0.3">
      <c r="A17" s="177">
        <v>38018</v>
      </c>
      <c r="B17" s="178" t="str">
        <f>MONTH(Serie_dessazonalizada[[#This Row],[Período]])&amp;YEAR(Serie_dessazonalizada[[#This Row],[Período]])</f>
        <v>22004</v>
      </c>
      <c r="C17" s="179">
        <v>92.829919471150248</v>
      </c>
      <c r="D17" s="179">
        <v>87.687674811465172</v>
      </c>
      <c r="E17" s="179">
        <v>94.238306509187836</v>
      </c>
      <c r="F17" s="179"/>
      <c r="G17" s="179"/>
      <c r="H17" s="180">
        <v>81.304692092103821</v>
      </c>
      <c r="J17" s="177">
        <v>38018</v>
      </c>
      <c r="K17" s="184">
        <v>3.2746053283790868</v>
      </c>
      <c r="L17" s="185">
        <v>0.34729402378473256</v>
      </c>
      <c r="M17" s="185">
        <v>3.9706851698319143</v>
      </c>
      <c r="N17" s="185">
        <v>8.0574352334269292</v>
      </c>
      <c r="O17" s="185">
        <v>19.833334129643681</v>
      </c>
      <c r="P17" s="186">
        <v>6.6574941989429703E-2</v>
      </c>
    </row>
    <row r="18" spans="1:16" ht="15" customHeight="1" x14ac:dyDescent="0.3">
      <c r="A18" s="177">
        <v>38047</v>
      </c>
      <c r="B18" s="178" t="str">
        <f>MONTH(Serie_dessazonalizada[[#This Row],[Período]])&amp;YEAR(Serie_dessazonalizada[[#This Row],[Período]])</f>
        <v>32004</v>
      </c>
      <c r="C18" s="179">
        <v>92.049849037678541</v>
      </c>
      <c r="D18" s="179">
        <v>87.794438902932924</v>
      </c>
      <c r="E18" s="179">
        <v>93.975205031959547</v>
      </c>
      <c r="F18" s="179"/>
      <c r="G18" s="179"/>
      <c r="H18" s="180">
        <v>82.222432672687077</v>
      </c>
      <c r="J18" s="177">
        <v>38047</v>
      </c>
      <c r="K18" s="184">
        <v>-0.8403222128336949</v>
      </c>
      <c r="L18" s="185">
        <v>0.12175495780598934</v>
      </c>
      <c r="M18" s="185">
        <v>-0.27918739944954157</v>
      </c>
      <c r="N18" s="185">
        <v>-10.300215399234943</v>
      </c>
      <c r="O18" s="185">
        <v>-17.934614885473732</v>
      </c>
      <c r="P18" s="186">
        <v>0.91774058058325636</v>
      </c>
    </row>
    <row r="19" spans="1:16" ht="15" customHeight="1" x14ac:dyDescent="0.3">
      <c r="A19" s="177">
        <v>38078</v>
      </c>
      <c r="B19" s="178" t="str">
        <f>MONTH(Serie_dessazonalizada[[#This Row],[Período]])&amp;YEAR(Serie_dessazonalizada[[#This Row],[Período]])</f>
        <v>42004</v>
      </c>
      <c r="C19" s="179">
        <v>91.983459787100372</v>
      </c>
      <c r="D19" s="179">
        <v>87.85603456675797</v>
      </c>
      <c r="E19" s="179">
        <v>92.255909627847231</v>
      </c>
      <c r="F19" s="179"/>
      <c r="G19" s="179"/>
      <c r="H19" s="180">
        <v>82.258299695002421</v>
      </c>
      <c r="J19" s="177">
        <v>38078</v>
      </c>
      <c r="K19" s="184">
        <v>-7.2123149871754777E-2</v>
      </c>
      <c r="L19" s="185">
        <v>7.0158958351731679E-2</v>
      </c>
      <c r="M19" s="185">
        <v>-1.8295202479500943</v>
      </c>
      <c r="N19" s="185">
        <v>5.3211742448706696</v>
      </c>
      <c r="O19" s="185">
        <v>4.787177669849032</v>
      </c>
      <c r="P19" s="186">
        <v>3.5867022315343888E-2</v>
      </c>
    </row>
    <row r="20" spans="1:16" ht="15" customHeight="1" x14ac:dyDescent="0.3">
      <c r="A20" s="177">
        <v>38108</v>
      </c>
      <c r="B20" s="178" t="str">
        <f>MONTH(Serie_dessazonalizada[[#This Row],[Período]])&amp;YEAR(Serie_dessazonalizada[[#This Row],[Período]])</f>
        <v>52004</v>
      </c>
      <c r="C20" s="179">
        <v>96.675738284337555</v>
      </c>
      <c r="D20" s="179">
        <v>89.265094415558053</v>
      </c>
      <c r="E20" s="179">
        <v>96.452233551345273</v>
      </c>
      <c r="F20" s="179"/>
      <c r="G20" s="179"/>
      <c r="H20" s="180">
        <v>82.139913639020691</v>
      </c>
      <c r="J20" s="177">
        <v>38108</v>
      </c>
      <c r="K20" s="184">
        <v>5.1012198368029003</v>
      </c>
      <c r="L20" s="185">
        <v>1.6038281897749442</v>
      </c>
      <c r="M20" s="185">
        <v>4.5485692357548348</v>
      </c>
      <c r="N20" s="185">
        <v>1.3806513384883508</v>
      </c>
      <c r="O20" s="185">
        <v>1.0949514420654805</v>
      </c>
      <c r="P20" s="186">
        <v>-0.11838605598173046</v>
      </c>
    </row>
    <row r="21" spans="1:16" ht="15" customHeight="1" x14ac:dyDescent="0.3">
      <c r="A21" s="177">
        <v>38139</v>
      </c>
      <c r="B21" s="178" t="str">
        <f>MONTH(Serie_dessazonalizada[[#This Row],[Período]])&amp;YEAR(Serie_dessazonalizada[[#This Row],[Período]])</f>
        <v>62004</v>
      </c>
      <c r="C21" s="179">
        <v>96.680838676632646</v>
      </c>
      <c r="D21" s="179">
        <v>90.637823499589999</v>
      </c>
      <c r="E21" s="179">
        <v>97.519023773074764</v>
      </c>
      <c r="F21" s="179"/>
      <c r="G21" s="179"/>
      <c r="H21" s="180">
        <v>82.911455491385539</v>
      </c>
      <c r="J21" s="177">
        <v>38139</v>
      </c>
      <c r="K21" s="184">
        <v>5.2757727901598002E-3</v>
      </c>
      <c r="L21" s="185">
        <v>1.5378117202693418</v>
      </c>
      <c r="M21" s="185">
        <v>1.1060295676425129</v>
      </c>
      <c r="N21" s="185">
        <v>-0.79645127869157217</v>
      </c>
      <c r="O21" s="185">
        <v>-1.2276808306048279</v>
      </c>
      <c r="P21" s="186">
        <v>0.77154185236484807</v>
      </c>
    </row>
    <row r="22" spans="1:16" ht="15" customHeight="1" x14ac:dyDescent="0.3">
      <c r="A22" s="177">
        <v>38169</v>
      </c>
      <c r="B22" s="178" t="str">
        <f>MONTH(Serie_dessazonalizada[[#This Row],[Período]])&amp;YEAR(Serie_dessazonalizada[[#This Row],[Período]])</f>
        <v>72004</v>
      </c>
      <c r="C22" s="179">
        <v>94.80080135890735</v>
      </c>
      <c r="D22" s="179">
        <v>91.272334928465739</v>
      </c>
      <c r="E22" s="179">
        <v>98.097913665353303</v>
      </c>
      <c r="F22" s="179"/>
      <c r="G22" s="179"/>
      <c r="H22" s="185">
        <v>82.784673467853878</v>
      </c>
      <c r="J22" s="177">
        <v>38169</v>
      </c>
      <c r="K22" s="184">
        <v>-1.9445811015494363</v>
      </c>
      <c r="L22" s="185">
        <v>0.70005148444303755</v>
      </c>
      <c r="M22" s="185">
        <v>0.59361739882221032</v>
      </c>
      <c r="N22" s="185">
        <v>-0.82323340387220834</v>
      </c>
      <c r="O22" s="185">
        <v>-0.18601850297801761</v>
      </c>
      <c r="P22" s="186">
        <v>-0.12678202353166057</v>
      </c>
    </row>
    <row r="23" spans="1:16" x14ac:dyDescent="0.3">
      <c r="A23" s="177">
        <v>38200</v>
      </c>
      <c r="B23" s="178" t="str">
        <f>MONTH(Serie_dessazonalizada[[#This Row],[Período]])&amp;YEAR(Serie_dessazonalizada[[#This Row],[Período]])</f>
        <v>82004</v>
      </c>
      <c r="C23" s="179">
        <v>94.271340150945633</v>
      </c>
      <c r="D23" s="179">
        <v>91.43524710406821</v>
      </c>
      <c r="E23" s="179">
        <v>99.121500588136641</v>
      </c>
      <c r="F23" s="179"/>
      <c r="G23" s="179"/>
      <c r="H23" s="180">
        <v>82.045147864781342</v>
      </c>
      <c r="J23" s="177">
        <v>38200</v>
      </c>
      <c r="K23" s="184">
        <v>-0.55849866285119676</v>
      </c>
      <c r="L23" s="185">
        <v>0.17849020267768242</v>
      </c>
      <c r="M23" s="185">
        <v>1.043433937112215</v>
      </c>
      <c r="N23" s="185">
        <v>-0.71814146818968105</v>
      </c>
      <c r="O23" s="185">
        <v>-0.45937410997514405</v>
      </c>
      <c r="P23" s="186">
        <v>-0.73952560307253634</v>
      </c>
    </row>
    <row r="24" spans="1:16" ht="15" customHeight="1" x14ac:dyDescent="0.3">
      <c r="A24" s="177">
        <v>38231</v>
      </c>
      <c r="B24" s="178" t="str">
        <f>MONTH(Serie_dessazonalizada[[#This Row],[Período]])&amp;YEAR(Serie_dessazonalizada[[#This Row],[Período]])</f>
        <v>92004</v>
      </c>
      <c r="C24" s="179">
        <v>95.82788442107001</v>
      </c>
      <c r="D24" s="179">
        <v>92.326975109446678</v>
      </c>
      <c r="E24" s="179">
        <v>100.17422893890971</v>
      </c>
      <c r="F24" s="179"/>
      <c r="G24" s="179"/>
      <c r="H24" s="180">
        <v>83.035000156354428</v>
      </c>
      <c r="J24" s="177">
        <v>38231</v>
      </c>
      <c r="K24" s="184">
        <v>1.6511320064317163</v>
      </c>
      <c r="L24" s="185">
        <v>0.97525629734836961</v>
      </c>
      <c r="M24" s="185">
        <v>1.0620585287013518</v>
      </c>
      <c r="N24" s="185">
        <v>0.98972557859720556</v>
      </c>
      <c r="O24" s="185">
        <v>0.57257661181561903</v>
      </c>
      <c r="P24" s="186">
        <v>0.98985229157308652</v>
      </c>
    </row>
    <row r="25" spans="1:16" ht="15" customHeight="1" x14ac:dyDescent="0.3">
      <c r="A25" s="177">
        <v>38261</v>
      </c>
      <c r="B25" s="178" t="str">
        <f>MONTH(Serie_dessazonalizada[[#This Row],[Período]])&amp;YEAR(Serie_dessazonalizada[[#This Row],[Período]])</f>
        <v>102004</v>
      </c>
      <c r="C25" s="179">
        <v>96.454798611758449</v>
      </c>
      <c r="D25" s="179">
        <v>93.193301266121338</v>
      </c>
      <c r="E25" s="179">
        <v>101.54687610991409</v>
      </c>
      <c r="F25" s="179"/>
      <c r="G25" s="179"/>
      <c r="H25" s="180">
        <v>83.152502608123186</v>
      </c>
      <c r="J25" s="177">
        <v>38261</v>
      </c>
      <c r="K25" s="184">
        <v>0.65420852654302863</v>
      </c>
      <c r="L25" s="185">
        <v>0.93832398997984656</v>
      </c>
      <c r="M25" s="185">
        <v>1.370259781926032</v>
      </c>
      <c r="N25" s="185">
        <v>1.8696935126900136</v>
      </c>
      <c r="O25" s="185">
        <v>2.6058527343581939</v>
      </c>
      <c r="P25" s="186">
        <v>0.11750245176875751</v>
      </c>
    </row>
    <row r="26" spans="1:16" ht="15" customHeight="1" x14ac:dyDescent="0.3">
      <c r="A26" s="177">
        <v>38292</v>
      </c>
      <c r="B26" s="178" t="str">
        <f>MONTH(Serie_dessazonalizada[[#This Row],[Período]])&amp;YEAR(Serie_dessazonalizada[[#This Row],[Período]])</f>
        <v>112004</v>
      </c>
      <c r="C26" s="179">
        <v>93.756408554099195</v>
      </c>
      <c r="D26" s="179">
        <v>93.578605470457063</v>
      </c>
      <c r="E26" s="179">
        <v>100.87642159970331</v>
      </c>
      <c r="F26" s="179"/>
      <c r="G26" s="179"/>
      <c r="H26" s="180">
        <v>82.755032382616449</v>
      </c>
      <c r="J26" s="177">
        <v>38292</v>
      </c>
      <c r="K26" s="184">
        <v>-2.7975695315280067</v>
      </c>
      <c r="L26" s="185">
        <v>0.4134462446345325</v>
      </c>
      <c r="M26" s="185">
        <v>-0.66024139382199243</v>
      </c>
      <c r="N26" s="185">
        <v>-3.0963421604364463</v>
      </c>
      <c r="O26" s="185">
        <v>-2.3204732571018187</v>
      </c>
      <c r="P26" s="186">
        <v>-0.39747022550673705</v>
      </c>
    </row>
    <row r="27" spans="1:16" ht="15" customHeight="1" x14ac:dyDescent="0.3">
      <c r="A27" s="177">
        <v>38322</v>
      </c>
      <c r="B27" s="178" t="str">
        <f>MONTH(Serie_dessazonalizada[[#This Row],[Período]])&amp;YEAR(Serie_dessazonalizada[[#This Row],[Período]])</f>
        <v>122004</v>
      </c>
      <c r="C27" s="179">
        <v>93.268312432338419</v>
      </c>
      <c r="D27" s="179">
        <v>94.015639068297361</v>
      </c>
      <c r="E27" s="179">
        <v>100.9174360055309</v>
      </c>
      <c r="F27" s="179"/>
      <c r="G27" s="179"/>
      <c r="H27" s="180">
        <v>83.407409614759459</v>
      </c>
      <c r="J27" s="177">
        <v>38322</v>
      </c>
      <c r="K27" s="184">
        <v>-0.52060027606447368</v>
      </c>
      <c r="L27" s="185">
        <v>0.46702298633662587</v>
      </c>
      <c r="M27" s="185">
        <v>4.0658069722525433E-2</v>
      </c>
      <c r="N27" s="185">
        <v>0.48653738545939562</v>
      </c>
      <c r="O27" s="185">
        <v>0.13075943563463641</v>
      </c>
      <c r="P27" s="186">
        <v>0.65237723214301013</v>
      </c>
    </row>
    <row r="28" spans="1:16" ht="15" customHeight="1" x14ac:dyDescent="0.3">
      <c r="A28" s="177">
        <v>38353</v>
      </c>
      <c r="B28" s="178" t="str">
        <f>MONTH(Serie_dessazonalizada[[#This Row],[Período]])&amp;YEAR(Serie_dessazonalizada[[#This Row],[Período]])</f>
        <v>12005</v>
      </c>
      <c r="C28" s="179">
        <v>94.562917416623733</v>
      </c>
      <c r="D28" s="179">
        <v>94.221976215923206</v>
      </c>
      <c r="E28" s="179">
        <v>100.9147388186512</v>
      </c>
      <c r="F28" s="179"/>
      <c r="G28" s="179"/>
      <c r="H28" s="180">
        <v>83.511887437618967</v>
      </c>
      <c r="J28" s="177">
        <v>38353</v>
      </c>
      <c r="K28" s="184">
        <v>1.3880437530425851</v>
      </c>
      <c r="L28" s="185">
        <v>0.21947108977895938</v>
      </c>
      <c r="M28" s="185">
        <v>-2.6726668715133916E-3</v>
      </c>
      <c r="N28" s="185">
        <v>3.3656357391666583</v>
      </c>
      <c r="O28" s="185">
        <v>4.0635855826568807</v>
      </c>
      <c r="P28" s="187">
        <v>0.1044778228595078</v>
      </c>
    </row>
    <row r="29" spans="1:16" ht="15" customHeight="1" x14ac:dyDescent="0.3">
      <c r="A29" s="177">
        <v>38384</v>
      </c>
      <c r="B29" s="178" t="str">
        <f>MONTH(Serie_dessazonalizada[[#This Row],[Período]])&amp;YEAR(Serie_dessazonalizada[[#This Row],[Período]])</f>
        <v>22005</v>
      </c>
      <c r="C29" s="179">
        <v>94.398053695764247</v>
      </c>
      <c r="D29" s="179">
        <v>94.257570413805951</v>
      </c>
      <c r="E29" s="179">
        <v>97.918376934809871</v>
      </c>
      <c r="F29" s="179"/>
      <c r="G29" s="179"/>
      <c r="H29" s="180">
        <v>83.489837766869883</v>
      </c>
      <c r="J29" s="177">
        <v>38384</v>
      </c>
      <c r="K29" s="184">
        <v>-0.17434288763864217</v>
      </c>
      <c r="L29" s="185">
        <v>3.7776959592924812E-2</v>
      </c>
      <c r="M29" s="185">
        <v>-2.9692014456143441</v>
      </c>
      <c r="N29" s="185">
        <v>14.885407318793154</v>
      </c>
      <c r="O29" s="185">
        <v>21.026990405146524</v>
      </c>
      <c r="P29" s="186">
        <v>-2.2049670749083816E-2</v>
      </c>
    </row>
    <row r="30" spans="1:16" ht="15" customHeight="1" x14ac:dyDescent="0.3">
      <c r="A30" s="177">
        <v>38412</v>
      </c>
      <c r="B30" s="178" t="str">
        <f>MONTH(Serie_dessazonalizada[[#This Row],[Período]])&amp;YEAR(Serie_dessazonalizada[[#This Row],[Período]])</f>
        <v>32005</v>
      </c>
      <c r="C30" s="179">
        <v>94.789159616130163</v>
      </c>
      <c r="D30" s="179">
        <v>94.531964713665417</v>
      </c>
      <c r="E30" s="179">
        <v>99.866330684890499</v>
      </c>
      <c r="F30" s="179"/>
      <c r="G30" s="179"/>
      <c r="H30" s="180">
        <v>84.456853586211565</v>
      </c>
      <c r="J30" s="177">
        <v>38412</v>
      </c>
      <c r="K30" s="184">
        <v>0.41431566123853864</v>
      </c>
      <c r="L30" s="185">
        <v>0.29111115282818228</v>
      </c>
      <c r="M30" s="185">
        <v>1.9893648271738595</v>
      </c>
      <c r="N30" s="185">
        <v>-13.688267853181102</v>
      </c>
      <c r="O30" s="185">
        <v>-18.595596124782539</v>
      </c>
      <c r="P30" s="186">
        <v>0.96701581934168246</v>
      </c>
    </row>
    <row r="31" spans="1:16" ht="15" customHeight="1" x14ac:dyDescent="0.3">
      <c r="A31" s="177">
        <v>38443</v>
      </c>
      <c r="B31" s="178" t="str">
        <f>MONTH(Serie_dessazonalizada[[#This Row],[Período]])&amp;YEAR(Serie_dessazonalizada[[#This Row],[Período]])</f>
        <v>42005</v>
      </c>
      <c r="C31" s="179">
        <v>94.808436155353746</v>
      </c>
      <c r="D31" s="179">
        <v>95.14801283418258</v>
      </c>
      <c r="E31" s="179">
        <v>103.0670354129152</v>
      </c>
      <c r="F31" s="179"/>
      <c r="G31" s="179"/>
      <c r="H31" s="180">
        <v>83.638348228752221</v>
      </c>
      <c r="J31" s="177">
        <v>38443</v>
      </c>
      <c r="K31" s="184">
        <v>2.0336227583035216E-2</v>
      </c>
      <c r="L31" s="185">
        <v>0.65168234087078947</v>
      </c>
      <c r="M31" s="185">
        <v>3.2049888146225456</v>
      </c>
      <c r="N31" s="185">
        <v>-0.93650091222295651</v>
      </c>
      <c r="O31" s="185">
        <v>-1.2272234305453915</v>
      </c>
      <c r="P31" s="186">
        <v>-0.81850535745934394</v>
      </c>
    </row>
    <row r="32" spans="1:16" ht="15" customHeight="1" x14ac:dyDescent="0.3">
      <c r="A32" s="177">
        <v>38473</v>
      </c>
      <c r="B32" s="178" t="str">
        <f>MONTH(Serie_dessazonalizada[[#This Row],[Período]])&amp;YEAR(Serie_dessazonalizada[[#This Row],[Período]])</f>
        <v>52005</v>
      </c>
      <c r="C32" s="179">
        <v>95.651891507116076</v>
      </c>
      <c r="D32" s="179">
        <v>95.564399523135947</v>
      </c>
      <c r="E32" s="179">
        <v>104.49895261305331</v>
      </c>
      <c r="F32" s="179"/>
      <c r="G32" s="179"/>
      <c r="H32" s="180">
        <v>83.357828797938836</v>
      </c>
      <c r="J32" s="177">
        <v>38473</v>
      </c>
      <c r="K32" s="184">
        <v>0.88964166688736257</v>
      </c>
      <c r="L32" s="185">
        <v>0.43761995290329037</v>
      </c>
      <c r="M32" s="185">
        <v>1.3893066724985768</v>
      </c>
      <c r="N32" s="185">
        <v>6.6955155990046991E-2</v>
      </c>
      <c r="O32" s="185">
        <v>0.29584351114746582</v>
      </c>
      <c r="P32" s="186">
        <v>-0.28051943081338493</v>
      </c>
    </row>
    <row r="33" spans="1:16" ht="15" customHeight="1" x14ac:dyDescent="0.3">
      <c r="A33" s="177">
        <v>38504</v>
      </c>
      <c r="B33" s="178" t="str">
        <f>MONTH(Serie_dessazonalizada[[#This Row],[Período]])&amp;YEAR(Serie_dessazonalizada[[#This Row],[Período]])</f>
        <v>62005</v>
      </c>
      <c r="C33" s="179">
        <v>93.838459223101395</v>
      </c>
      <c r="D33" s="179">
        <v>95.928639446037224</v>
      </c>
      <c r="E33" s="179">
        <v>106.2468908639333</v>
      </c>
      <c r="F33" s="179"/>
      <c r="G33" s="179"/>
      <c r="H33" s="180">
        <v>84.089107253599281</v>
      </c>
      <c r="J33" s="177">
        <v>38504</v>
      </c>
      <c r="K33" s="184">
        <v>-1.895866621602323</v>
      </c>
      <c r="L33" s="185">
        <v>0.38114603839800715</v>
      </c>
      <c r="M33" s="185">
        <v>1.672684947716554</v>
      </c>
      <c r="N33" s="185">
        <v>-1.1562631673252934</v>
      </c>
      <c r="O33" s="185">
        <v>-1.7807568004251759</v>
      </c>
      <c r="P33" s="186">
        <v>0.73127845566044414</v>
      </c>
    </row>
    <row r="34" spans="1:16" ht="15" customHeight="1" x14ac:dyDescent="0.3">
      <c r="A34" s="177">
        <v>38534</v>
      </c>
      <c r="B34" s="178" t="str">
        <f>MONTH(Serie_dessazonalizada[[#This Row],[Período]])&amp;YEAR(Serie_dessazonalizada[[#This Row],[Período]])</f>
        <v>72005</v>
      </c>
      <c r="C34" s="179">
        <v>93.673238924537529</v>
      </c>
      <c r="D34" s="179">
        <v>96.689751532981731</v>
      </c>
      <c r="E34" s="179">
        <v>105.6936509655912</v>
      </c>
      <c r="F34" s="179"/>
      <c r="G34" s="179"/>
      <c r="H34" s="180">
        <v>83.340568871736693</v>
      </c>
      <c r="J34" s="177">
        <v>38534</v>
      </c>
      <c r="K34" s="184">
        <v>-0.17606885271960251</v>
      </c>
      <c r="L34" s="185">
        <v>0.79341486686325424</v>
      </c>
      <c r="M34" s="185">
        <v>-0.5207116122114237</v>
      </c>
      <c r="N34" s="185">
        <v>0.48199412509090112</v>
      </c>
      <c r="O34" s="185">
        <v>0.97375744031098377</v>
      </c>
      <c r="P34" s="186">
        <v>-0.7485383818625877</v>
      </c>
    </row>
    <row r="35" spans="1:16" x14ac:dyDescent="0.3">
      <c r="A35" s="177">
        <v>38565</v>
      </c>
      <c r="B35" s="178" t="str">
        <f>MONTH(Serie_dessazonalizada[[#This Row],[Período]])&amp;YEAR(Serie_dessazonalizada[[#This Row],[Período]])</f>
        <v>82005</v>
      </c>
      <c r="C35" s="179">
        <v>93.934895860902742</v>
      </c>
      <c r="D35" s="179">
        <v>97.189676514710555</v>
      </c>
      <c r="E35" s="179">
        <v>104.5049805427975</v>
      </c>
      <c r="F35" s="179"/>
      <c r="G35" s="179"/>
      <c r="H35" s="180">
        <v>85.949701421722793</v>
      </c>
      <c r="J35" s="177">
        <v>38565</v>
      </c>
      <c r="K35" s="184">
        <v>0.27932944282625066</v>
      </c>
      <c r="L35" s="185">
        <v>0.51704030034485682</v>
      </c>
      <c r="M35" s="185">
        <v>-1.1246374895126674</v>
      </c>
      <c r="N35" s="185">
        <v>0.66438435425233433</v>
      </c>
      <c r="O35" s="185">
        <v>1.1455486504868106</v>
      </c>
      <c r="P35" s="186">
        <v>2.6091325499861</v>
      </c>
    </row>
    <row r="36" spans="1:16" ht="15" customHeight="1" x14ac:dyDescent="0.3">
      <c r="A36" s="177">
        <v>38596</v>
      </c>
      <c r="B36" s="178" t="str">
        <f>MONTH(Serie_dessazonalizada[[#This Row],[Período]])&amp;YEAR(Serie_dessazonalizada[[#This Row],[Período]])</f>
        <v>92005</v>
      </c>
      <c r="C36" s="179">
        <v>95.158601234895229</v>
      </c>
      <c r="D36" s="179">
        <v>97.494615545842265</v>
      </c>
      <c r="E36" s="179">
        <v>104.7088399310386</v>
      </c>
      <c r="F36" s="179"/>
      <c r="G36" s="179"/>
      <c r="H36" s="180">
        <v>83.574169580078063</v>
      </c>
      <c r="J36" s="177">
        <v>38596</v>
      </c>
      <c r="K36" s="184">
        <v>1.3027164854736524</v>
      </c>
      <c r="L36" s="185">
        <v>0.31375660673750094</v>
      </c>
      <c r="M36" s="185">
        <v>0.19507145705616735</v>
      </c>
      <c r="N36" s="185">
        <v>1.6274543077029062</v>
      </c>
      <c r="O36" s="185">
        <v>3.3420929291517427</v>
      </c>
      <c r="P36" s="186">
        <v>-2.3755318416447295</v>
      </c>
    </row>
    <row r="37" spans="1:16" ht="15" customHeight="1" x14ac:dyDescent="0.3">
      <c r="A37" s="177">
        <v>38626</v>
      </c>
      <c r="B37" s="178" t="str">
        <f>MONTH(Serie_dessazonalizada[[#This Row],[Período]])&amp;YEAR(Serie_dessazonalizada[[#This Row],[Período]])</f>
        <v>102005</v>
      </c>
      <c r="C37" s="179">
        <v>95.627791996293084</v>
      </c>
      <c r="D37" s="179">
        <v>98.044840669886256</v>
      </c>
      <c r="E37" s="179">
        <v>104.8415756439442</v>
      </c>
      <c r="F37" s="179"/>
      <c r="G37" s="179"/>
      <c r="H37" s="180">
        <v>83.674848099992445</v>
      </c>
      <c r="J37" s="177">
        <v>38626</v>
      </c>
      <c r="K37" s="184">
        <v>0.49306185180220918</v>
      </c>
      <c r="L37" s="185">
        <v>0.56436462769092399</v>
      </c>
      <c r="M37" s="185">
        <v>0.12676648217382569</v>
      </c>
      <c r="N37" s="185">
        <v>-3.7503410301585696</v>
      </c>
      <c r="O37" s="185">
        <v>-3.6286642975933576</v>
      </c>
      <c r="P37" s="186">
        <v>0.10067851991438204</v>
      </c>
    </row>
    <row r="38" spans="1:16" ht="15" customHeight="1" x14ac:dyDescent="0.3">
      <c r="A38" s="177">
        <v>38657</v>
      </c>
      <c r="B38" s="178" t="str">
        <f>MONTH(Serie_dessazonalizada[[#This Row],[Período]])&amp;YEAR(Serie_dessazonalizada[[#This Row],[Período]])</f>
        <v>112005</v>
      </c>
      <c r="C38" s="179">
        <v>93.91209108174985</v>
      </c>
      <c r="D38" s="179">
        <v>97.627058122950501</v>
      </c>
      <c r="E38" s="179">
        <v>102.599226026381</v>
      </c>
      <c r="F38" s="179"/>
      <c r="G38" s="179"/>
      <c r="H38" s="180">
        <v>82.943421961617005</v>
      </c>
      <c r="J38" s="177">
        <v>38657</v>
      </c>
      <c r="K38" s="184">
        <v>-1.7941446505527823</v>
      </c>
      <c r="L38" s="185">
        <v>-0.42611374966931143</v>
      </c>
      <c r="M38" s="185">
        <v>-2.1387980901570072</v>
      </c>
      <c r="N38" s="185">
        <v>2.1159267429350828</v>
      </c>
      <c r="O38" s="185">
        <v>2.7511613594237079</v>
      </c>
      <c r="P38" s="186">
        <v>-0.7314261383754399</v>
      </c>
    </row>
    <row r="39" spans="1:16" ht="15" customHeight="1" x14ac:dyDescent="0.3">
      <c r="A39" s="177">
        <v>38687</v>
      </c>
      <c r="B39" s="178" t="str">
        <f>MONTH(Serie_dessazonalizada[[#This Row],[Período]])&amp;YEAR(Serie_dessazonalizada[[#This Row],[Período]])</f>
        <v>122005</v>
      </c>
      <c r="C39" s="179">
        <v>97.209321669488787</v>
      </c>
      <c r="D39" s="179">
        <v>98.422232159965361</v>
      </c>
      <c r="E39" s="179">
        <v>103.7487240877596</v>
      </c>
      <c r="F39" s="179"/>
      <c r="G39" s="179"/>
      <c r="H39" s="180">
        <v>82.882768904123296</v>
      </c>
      <c r="J39" s="177">
        <v>38687</v>
      </c>
      <c r="K39" s="184">
        <v>3.5109755833982232</v>
      </c>
      <c r="L39" s="185">
        <v>0.81450168867469708</v>
      </c>
      <c r="M39" s="185">
        <v>1.1203769325540793</v>
      </c>
      <c r="N39" s="185">
        <v>-3.4578628249484753</v>
      </c>
      <c r="O39" s="185">
        <v>-4.8061357779844549</v>
      </c>
      <c r="P39" s="186">
        <v>-6.0653057493709639E-2</v>
      </c>
    </row>
    <row r="40" spans="1:16" ht="15" customHeight="1" x14ac:dyDescent="0.3">
      <c r="A40" s="177">
        <v>38718</v>
      </c>
      <c r="B40" s="178" t="str">
        <f>MONTH(Serie_dessazonalizada[[#This Row],[Período]])&amp;YEAR(Serie_dessazonalizada[[#This Row],[Período]])</f>
        <v>12006</v>
      </c>
      <c r="C40" s="179">
        <v>99.933166659583179</v>
      </c>
      <c r="D40" s="179">
        <v>98.72045466974825</v>
      </c>
      <c r="E40" s="179">
        <v>101.4966776350101</v>
      </c>
      <c r="F40" s="179">
        <v>94.912495658019679</v>
      </c>
      <c r="G40" s="179">
        <v>96.67196568948593</v>
      </c>
      <c r="H40" s="180">
        <v>81.211936207603813</v>
      </c>
      <c r="J40" s="177">
        <v>38718</v>
      </c>
      <c r="K40" s="184">
        <v>2.802040939402346</v>
      </c>
      <c r="L40" s="185">
        <v>0.30300319677589571</v>
      </c>
      <c r="M40" s="185">
        <v>-2.1706738782103208</v>
      </c>
      <c r="N40" s="185">
        <v>2.1612389949740987</v>
      </c>
      <c r="O40" s="185">
        <v>3.9607685248168383</v>
      </c>
      <c r="P40" s="186">
        <v>-1.6708326965194829</v>
      </c>
    </row>
    <row r="41" spans="1:16" ht="15" customHeight="1" x14ac:dyDescent="0.3">
      <c r="A41" s="177">
        <v>38749</v>
      </c>
      <c r="B41" s="178" t="str">
        <f>MONTH(Serie_dessazonalizada[[#This Row],[Período]])&amp;YEAR(Serie_dessazonalizada[[#This Row],[Período]])</f>
        <v>22006</v>
      </c>
      <c r="C41" s="179">
        <v>98.427048527681066</v>
      </c>
      <c r="D41" s="179">
        <v>98.626489578978365</v>
      </c>
      <c r="E41" s="179">
        <v>100.55451870916529</v>
      </c>
      <c r="F41" s="179">
        <v>96.474287523958679</v>
      </c>
      <c r="G41" s="179">
        <v>97.854101450563604</v>
      </c>
      <c r="H41" s="180">
        <v>81.632137969266537</v>
      </c>
      <c r="J41" s="177">
        <v>38749</v>
      </c>
      <c r="K41" s="184">
        <v>-1.507125394147292</v>
      </c>
      <c r="L41" s="185">
        <v>-9.5183000406783291E-2</v>
      </c>
      <c r="M41" s="185">
        <v>-0.92826577952914313</v>
      </c>
      <c r="N41" s="185">
        <v>1.6455071116940287</v>
      </c>
      <c r="O41" s="185">
        <v>1.222832030616549</v>
      </c>
      <c r="P41" s="186">
        <v>0.42020176166272449</v>
      </c>
    </row>
    <row r="42" spans="1:16" ht="15" customHeight="1" x14ac:dyDescent="0.3">
      <c r="A42" s="177">
        <v>38777</v>
      </c>
      <c r="B42" s="178" t="str">
        <f>MONTH(Serie_dessazonalizada[[#This Row],[Período]])&amp;YEAR(Serie_dessazonalizada[[#This Row],[Período]])</f>
        <v>32006</v>
      </c>
      <c r="C42" s="179">
        <v>96.775509986418513</v>
      </c>
      <c r="D42" s="179">
        <v>98.45916520313493</v>
      </c>
      <c r="E42" s="179">
        <v>100.7381415778364</v>
      </c>
      <c r="F42" s="179">
        <v>98.481705004752641</v>
      </c>
      <c r="G42" s="179">
        <v>100.32111514041399</v>
      </c>
      <c r="H42" s="180">
        <v>80.446338345596047</v>
      </c>
      <c r="J42" s="177">
        <v>38777</v>
      </c>
      <c r="K42" s="184">
        <v>-1.6779315909265369</v>
      </c>
      <c r="L42" s="185">
        <v>-0.16965459944657654</v>
      </c>
      <c r="M42" s="185">
        <v>0.1826102606111637</v>
      </c>
      <c r="N42" s="185">
        <v>2.0807797935749814</v>
      </c>
      <c r="O42" s="185">
        <v>2.5211142438385559</v>
      </c>
      <c r="P42" s="186">
        <v>-1.1857996236704906</v>
      </c>
    </row>
    <row r="43" spans="1:16" ht="15" customHeight="1" x14ac:dyDescent="0.3">
      <c r="A43" s="177">
        <v>38808</v>
      </c>
      <c r="B43" s="178" t="str">
        <f>MONTH(Serie_dessazonalizada[[#This Row],[Período]])&amp;YEAR(Serie_dessazonalizada[[#This Row],[Período]])</f>
        <v>42006</v>
      </c>
      <c r="C43" s="179">
        <v>98.804372054269763</v>
      </c>
      <c r="D43" s="179">
        <v>99.257518428118289</v>
      </c>
      <c r="E43" s="179">
        <v>99.729841569161437</v>
      </c>
      <c r="F43" s="179">
        <v>99.130687830759726</v>
      </c>
      <c r="G43" s="179">
        <v>100.6997072905267</v>
      </c>
      <c r="H43" s="180">
        <v>80.770505033726792</v>
      </c>
      <c r="J43" s="177">
        <v>38808</v>
      </c>
      <c r="K43" s="184">
        <v>2.0964622848652317</v>
      </c>
      <c r="L43" s="185">
        <v>0.81084703829881666</v>
      </c>
      <c r="M43" s="185">
        <v>-1.0009118620635771</v>
      </c>
      <c r="N43" s="185">
        <v>0.6589882110344919</v>
      </c>
      <c r="O43" s="185">
        <v>0.37738032475298383</v>
      </c>
      <c r="P43" s="186">
        <v>0.32416668813074523</v>
      </c>
    </row>
    <row r="44" spans="1:16" ht="15" customHeight="1" x14ac:dyDescent="0.3">
      <c r="A44" s="177">
        <v>38838</v>
      </c>
      <c r="B44" s="178" t="str">
        <f>MONTH(Serie_dessazonalizada[[#This Row],[Período]])&amp;YEAR(Serie_dessazonalizada[[#This Row],[Período]])</f>
        <v>52006</v>
      </c>
      <c r="C44" s="179">
        <v>97.922934523904303</v>
      </c>
      <c r="D44" s="179">
        <v>99.858749690991829</v>
      </c>
      <c r="E44" s="179">
        <v>100.79547944714569</v>
      </c>
      <c r="F44" s="179">
        <v>99.228496563076078</v>
      </c>
      <c r="G44" s="179">
        <v>99.885906754478754</v>
      </c>
      <c r="H44" s="180">
        <v>81.562198838941327</v>
      </c>
      <c r="J44" s="177">
        <v>38838</v>
      </c>
      <c r="K44" s="184">
        <v>-0.89210377237286365</v>
      </c>
      <c r="L44" s="185">
        <v>0.60572868674824698</v>
      </c>
      <c r="M44" s="185">
        <v>1.0685245872422764</v>
      </c>
      <c r="N44" s="185">
        <v>9.8666451788708961E-2</v>
      </c>
      <c r="O44" s="185">
        <v>-0.80814588040466695</v>
      </c>
      <c r="P44" s="186">
        <v>0.79169380521453547</v>
      </c>
    </row>
    <row r="45" spans="1:16" ht="15" customHeight="1" x14ac:dyDescent="0.3">
      <c r="A45" s="177">
        <v>38869</v>
      </c>
      <c r="B45" s="178" t="str">
        <f>MONTH(Serie_dessazonalizada[[#This Row],[Período]])&amp;YEAR(Serie_dessazonalizada[[#This Row],[Período]])</f>
        <v>62006</v>
      </c>
      <c r="C45" s="179">
        <v>97.677051836742208</v>
      </c>
      <c r="D45" s="179">
        <v>99.48111397509031</v>
      </c>
      <c r="E45" s="179">
        <v>98.955913799883092</v>
      </c>
      <c r="F45" s="179">
        <v>98.644825679806587</v>
      </c>
      <c r="G45" s="179">
        <v>99.607986216049255</v>
      </c>
      <c r="H45" s="180">
        <v>82.156565826154448</v>
      </c>
      <c r="J45" s="177">
        <v>38869</v>
      </c>
      <c r="K45" s="184">
        <v>-0.2510981603620866</v>
      </c>
      <c r="L45" s="185">
        <v>-0.37816988202846014</v>
      </c>
      <c r="M45" s="185">
        <v>-1.8250477673725629</v>
      </c>
      <c r="N45" s="185">
        <v>-0.5882089354225698</v>
      </c>
      <c r="O45" s="185">
        <v>-0.27823798918162862</v>
      </c>
      <c r="P45" s="186">
        <v>0.59436698721312098</v>
      </c>
    </row>
    <row r="46" spans="1:16" ht="15" customHeight="1" x14ac:dyDescent="0.3">
      <c r="A46" s="177">
        <v>38899</v>
      </c>
      <c r="B46" s="178" t="str">
        <f>MONTH(Serie_dessazonalizada[[#This Row],[Período]])&amp;YEAR(Serie_dessazonalizada[[#This Row],[Período]])</f>
        <v>72006</v>
      </c>
      <c r="C46" s="179">
        <v>99.651784853929954</v>
      </c>
      <c r="D46" s="179">
        <v>99.704365496754647</v>
      </c>
      <c r="E46" s="179">
        <v>99.371441553039915</v>
      </c>
      <c r="F46" s="179">
        <v>101.1306798763048</v>
      </c>
      <c r="G46" s="179">
        <v>101.44993099138679</v>
      </c>
      <c r="H46" s="180">
        <v>82.026662067192532</v>
      </c>
      <c r="J46" s="177">
        <v>38899</v>
      </c>
      <c r="K46" s="184">
        <v>2.0216959665084091</v>
      </c>
      <c r="L46" s="185">
        <v>0.22441598484737429</v>
      </c>
      <c r="M46" s="185">
        <v>0.41991199636348975</v>
      </c>
      <c r="N46" s="185">
        <v>2.5200046524154227</v>
      </c>
      <c r="O46" s="185">
        <v>1.8491938702006969</v>
      </c>
      <c r="P46" s="186">
        <v>-0.12990375896191608</v>
      </c>
    </row>
    <row r="47" spans="1:16" x14ac:dyDescent="0.3">
      <c r="A47" s="177">
        <v>38930</v>
      </c>
      <c r="B47" s="178" t="str">
        <f>MONTH(Serie_dessazonalizada[[#This Row],[Período]])&amp;YEAR(Serie_dessazonalizada[[#This Row],[Período]])</f>
        <v>82006</v>
      </c>
      <c r="C47" s="179">
        <v>98.97707950568423</v>
      </c>
      <c r="D47" s="179">
        <v>100.2420972386536</v>
      </c>
      <c r="E47" s="179">
        <v>100.6691972640545</v>
      </c>
      <c r="F47" s="179">
        <v>102.9730073541965</v>
      </c>
      <c r="G47" s="179">
        <v>102.95611343488881</v>
      </c>
      <c r="H47" s="180">
        <v>82.624415079736067</v>
      </c>
      <c r="J47" s="177">
        <v>38930</v>
      </c>
      <c r="K47" s="184">
        <v>-0.67706298410481003</v>
      </c>
      <c r="L47" s="185">
        <v>0.53932617616071687</v>
      </c>
      <c r="M47" s="185">
        <v>1.3059644609481746</v>
      </c>
      <c r="N47" s="185">
        <v>1.8217295484862681</v>
      </c>
      <c r="O47" s="185">
        <v>1.4846559566707731</v>
      </c>
      <c r="P47" s="186">
        <v>0.59775301254353508</v>
      </c>
    </row>
    <row r="48" spans="1:16" ht="15" customHeight="1" x14ac:dyDescent="0.3">
      <c r="A48" s="177">
        <v>38961</v>
      </c>
      <c r="B48" s="178" t="str">
        <f>MONTH(Serie_dessazonalizada[[#This Row],[Período]])&amp;YEAR(Serie_dessazonalizada[[#This Row],[Período]])</f>
        <v>92006</v>
      </c>
      <c r="C48" s="179">
        <v>99.315968018038816</v>
      </c>
      <c r="D48" s="179">
        <v>100.6804586431435</v>
      </c>
      <c r="E48" s="179">
        <v>97.693963423292203</v>
      </c>
      <c r="F48" s="179">
        <v>103.5740568669206</v>
      </c>
      <c r="G48" s="179">
        <v>102.95533851161289</v>
      </c>
      <c r="H48" s="180">
        <v>83.012550102639509</v>
      </c>
      <c r="J48" s="177">
        <v>38961</v>
      </c>
      <c r="K48" s="184">
        <v>0.34239089903145087</v>
      </c>
      <c r="L48" s="185">
        <v>0.43730270671238808</v>
      </c>
      <c r="M48" s="185">
        <v>-2.9554560100030254</v>
      </c>
      <c r="N48" s="185">
        <v>0.58369618229821285</v>
      </c>
      <c r="O48" s="185">
        <v>-7.5267339651716213E-4</v>
      </c>
      <c r="P48" s="186">
        <v>0.38813502290344104</v>
      </c>
    </row>
    <row r="49" spans="1:16" ht="15" customHeight="1" x14ac:dyDescent="0.3">
      <c r="A49" s="177">
        <v>38991</v>
      </c>
      <c r="B49" s="178" t="str">
        <f>MONTH(Serie_dessazonalizada[[#This Row],[Período]])&amp;YEAR(Serie_dessazonalizada[[#This Row],[Período]])</f>
        <v>102006</v>
      </c>
      <c r="C49" s="188">
        <v>103.03898102566259</v>
      </c>
      <c r="D49" s="188">
        <v>101.1649191246309</v>
      </c>
      <c r="E49" s="188">
        <v>99.166760658468434</v>
      </c>
      <c r="F49" s="188">
        <v>101.3118088544261</v>
      </c>
      <c r="G49" s="179">
        <v>99.846922961282004</v>
      </c>
      <c r="H49" s="180">
        <v>83.4495132626801</v>
      </c>
      <c r="J49" s="177">
        <v>38991</v>
      </c>
      <c r="K49" s="184">
        <v>3.7486550067634279</v>
      </c>
      <c r="L49" s="185">
        <v>0.48118620834311798</v>
      </c>
      <c r="M49" s="185">
        <v>1.5075621702385411</v>
      </c>
      <c r="N49" s="185">
        <v>-2.184184033074223</v>
      </c>
      <c r="O49" s="185">
        <v>-3.0191883153104042</v>
      </c>
      <c r="P49" s="186">
        <v>0.43696316004059099</v>
      </c>
    </row>
    <row r="50" spans="1:16" ht="15" customHeight="1" x14ac:dyDescent="0.3">
      <c r="A50" s="177">
        <v>39022</v>
      </c>
      <c r="B50" s="178" t="str">
        <f>MONTH(Serie_dessazonalizada[[#This Row],[Período]])&amp;YEAR(Serie_dessazonalizada[[#This Row],[Período]])</f>
        <v>112006</v>
      </c>
      <c r="C50" s="179">
        <v>106.4387705344779</v>
      </c>
      <c r="D50" s="179">
        <v>101.6952344522755</v>
      </c>
      <c r="E50" s="179">
        <v>101.4388657883306</v>
      </c>
      <c r="F50" s="179">
        <v>101.4754594787873</v>
      </c>
      <c r="G50" s="179">
        <v>99.236572183509452</v>
      </c>
      <c r="H50" s="180">
        <v>85.25002117077085</v>
      </c>
      <c r="J50" s="177">
        <v>39022</v>
      </c>
      <c r="K50" s="184">
        <v>3.2995177892612904</v>
      </c>
      <c r="L50" s="185">
        <v>0.52420872001219621</v>
      </c>
      <c r="M50" s="185">
        <v>2.2911962786475675</v>
      </c>
      <c r="N50" s="185">
        <v>0.16153163803080847</v>
      </c>
      <c r="O50" s="185">
        <v>-0.61128651707096715</v>
      </c>
      <c r="P50" s="186">
        <v>1.8005079080907507</v>
      </c>
    </row>
    <row r="51" spans="1:16" ht="15" customHeight="1" x14ac:dyDescent="0.3">
      <c r="A51" s="177">
        <v>39052</v>
      </c>
      <c r="B51" s="178" t="str">
        <f>MONTH(Serie_dessazonalizada[[#This Row],[Período]])&amp;YEAR(Serie_dessazonalizada[[#This Row],[Período]])</f>
        <v>122006</v>
      </c>
      <c r="C51" s="179">
        <v>103.4713700789442</v>
      </c>
      <c r="D51" s="179">
        <v>101.915684165782</v>
      </c>
      <c r="E51" s="179">
        <v>101.7625029266012</v>
      </c>
      <c r="F51" s="179">
        <v>102.0109303208208</v>
      </c>
      <c r="G51" s="179">
        <v>99.035045182287334</v>
      </c>
      <c r="H51" s="180">
        <v>84.626483569465918</v>
      </c>
      <c r="J51" s="177">
        <v>39052</v>
      </c>
      <c r="K51" s="184">
        <v>-2.7878943364650053</v>
      </c>
      <c r="L51" s="185">
        <v>0.216774871205938</v>
      </c>
      <c r="M51" s="185">
        <v>0.3190464875129046</v>
      </c>
      <c r="N51" s="185">
        <v>0.52768506275691274</v>
      </c>
      <c r="O51" s="185">
        <v>-0.20307735020255621</v>
      </c>
      <c r="P51" s="186">
        <v>-0.62353760130493185</v>
      </c>
    </row>
    <row r="52" spans="1:16" ht="15" customHeight="1" x14ac:dyDescent="0.3">
      <c r="A52" s="177">
        <v>39083</v>
      </c>
      <c r="B52" s="178" t="str">
        <f>MONTH(Serie_dessazonalizada[[#This Row],[Período]])&amp;YEAR(Serie_dessazonalizada[[#This Row],[Período]])</f>
        <v>12007</v>
      </c>
      <c r="C52" s="179">
        <v>106.1830344655158</v>
      </c>
      <c r="D52" s="179">
        <v>102.733606235149</v>
      </c>
      <c r="E52" s="179">
        <v>101.3105938552864</v>
      </c>
      <c r="F52" s="179">
        <v>102.09642131189889</v>
      </c>
      <c r="G52" s="179">
        <v>99.966586206704619</v>
      </c>
      <c r="H52" s="180">
        <v>85.488522452543663</v>
      </c>
      <c r="J52" s="177">
        <v>39083</v>
      </c>
      <c r="K52" s="184">
        <v>2.6206905199986386</v>
      </c>
      <c r="L52" s="185">
        <v>0.80254778846062658</v>
      </c>
      <c r="M52" s="185">
        <v>-0.44408211110997603</v>
      </c>
      <c r="N52" s="185">
        <v>8.3805716514125328E-2</v>
      </c>
      <c r="O52" s="185">
        <v>0.94061755886783172</v>
      </c>
      <c r="P52" s="186">
        <v>0.86203888307774434</v>
      </c>
    </row>
    <row r="53" spans="1:16" ht="15" customHeight="1" x14ac:dyDescent="0.3">
      <c r="A53" s="177">
        <v>39114</v>
      </c>
      <c r="B53" s="178" t="str">
        <f>MONTH(Serie_dessazonalizada[[#This Row],[Período]])&amp;YEAR(Serie_dessazonalizada[[#This Row],[Período]])</f>
        <v>22007</v>
      </c>
      <c r="C53" s="179">
        <v>104.4832317731713</v>
      </c>
      <c r="D53" s="179">
        <v>103.8470825315279</v>
      </c>
      <c r="E53" s="179">
        <v>101.4381581219334</v>
      </c>
      <c r="F53" s="179">
        <v>101.5089638210881</v>
      </c>
      <c r="G53" s="179">
        <v>97.76235093810962</v>
      </c>
      <c r="H53" s="180">
        <v>85.395423947972233</v>
      </c>
      <c r="J53" s="177">
        <v>39114</v>
      </c>
      <c r="K53" s="184">
        <v>-1.600823239701759</v>
      </c>
      <c r="L53" s="185">
        <v>1.0838481556174011</v>
      </c>
      <c r="M53" s="185">
        <v>0.12591404491144717</v>
      </c>
      <c r="N53" s="185">
        <v>-0.57539479176859853</v>
      </c>
      <c r="O53" s="185">
        <v>-2.2049720333924578</v>
      </c>
      <c r="P53" s="186">
        <v>-9.309850457142943E-2</v>
      </c>
    </row>
    <row r="54" spans="1:16" ht="15" customHeight="1" x14ac:dyDescent="0.3">
      <c r="A54" s="177">
        <v>39142</v>
      </c>
      <c r="B54" s="178" t="str">
        <f>MONTH(Serie_dessazonalizada[[#This Row],[Período]])&amp;YEAR(Serie_dessazonalizada[[#This Row],[Período]])</f>
        <v>32007</v>
      </c>
      <c r="C54" s="179">
        <v>105.5391243263897</v>
      </c>
      <c r="D54" s="179">
        <v>104.5502888583851</v>
      </c>
      <c r="E54" s="179">
        <v>104.4732182508933</v>
      </c>
      <c r="F54" s="179">
        <v>106.297115521262</v>
      </c>
      <c r="G54" s="179">
        <v>101.7264440833296</v>
      </c>
      <c r="H54" s="180">
        <v>85.629212610328395</v>
      </c>
      <c r="J54" s="177">
        <v>39142</v>
      </c>
      <c r="K54" s="184">
        <v>1.0105856559937747</v>
      </c>
      <c r="L54" s="185">
        <v>0.67715559235253997</v>
      </c>
      <c r="M54" s="185">
        <v>2.992030006412</v>
      </c>
      <c r="N54" s="185">
        <v>4.7169742650640458</v>
      </c>
      <c r="O54" s="185">
        <v>4.0548259193659568</v>
      </c>
      <c r="P54" s="186">
        <v>0.23378866235616158</v>
      </c>
    </row>
    <row r="55" spans="1:16" ht="15" customHeight="1" x14ac:dyDescent="0.3">
      <c r="A55" s="177">
        <v>39173</v>
      </c>
      <c r="B55" s="178" t="str">
        <f>MONTH(Serie_dessazonalizada[[#This Row],[Período]])&amp;YEAR(Serie_dessazonalizada[[#This Row],[Período]])</f>
        <v>42007</v>
      </c>
      <c r="C55" s="179">
        <v>110.7390556673583</v>
      </c>
      <c r="D55" s="179">
        <v>106.1377715406408</v>
      </c>
      <c r="E55" s="179">
        <v>104.7507905955584</v>
      </c>
      <c r="F55" s="179">
        <v>108.21270370885451</v>
      </c>
      <c r="G55" s="179">
        <v>102.59735478763341</v>
      </c>
      <c r="H55" s="180">
        <v>85.487379007922755</v>
      </c>
      <c r="J55" s="177">
        <v>39173</v>
      </c>
      <c r="K55" s="184">
        <v>4.9270177047208819</v>
      </c>
      <c r="L55" s="185">
        <v>1.5183914837442156</v>
      </c>
      <c r="M55" s="185">
        <v>0.26568756023051815</v>
      </c>
      <c r="N55" s="185">
        <v>1.80210740263158</v>
      </c>
      <c r="O55" s="185">
        <v>0.85613009690027153</v>
      </c>
      <c r="P55" s="186">
        <v>-0.14183360240564014</v>
      </c>
    </row>
    <row r="56" spans="1:16" ht="15" customHeight="1" x14ac:dyDescent="0.3">
      <c r="A56" s="177">
        <v>39203</v>
      </c>
      <c r="B56" s="178" t="str">
        <f>MONTH(Serie_dessazonalizada[[#This Row],[Período]])&amp;YEAR(Serie_dessazonalizada[[#This Row],[Período]])</f>
        <v>52007</v>
      </c>
      <c r="C56" s="179">
        <v>109.20393446490441</v>
      </c>
      <c r="D56" s="179">
        <v>106.8197913198284</v>
      </c>
      <c r="E56" s="179">
        <v>104.8704696277387</v>
      </c>
      <c r="F56" s="179">
        <v>109.3270804670713</v>
      </c>
      <c r="G56" s="179">
        <v>102.64189484103559</v>
      </c>
      <c r="H56" s="180">
        <v>86.481781699938438</v>
      </c>
      <c r="J56" s="177">
        <v>39203</v>
      </c>
      <c r="K56" s="184">
        <v>-1.3862509420932236</v>
      </c>
      <c r="L56" s="185">
        <v>0.6425797049323283</v>
      </c>
      <c r="M56" s="185">
        <v>0.11425119705528534</v>
      </c>
      <c r="N56" s="185">
        <v>1.0298021581782257</v>
      </c>
      <c r="O56" s="185">
        <v>4.3412477343476093E-2</v>
      </c>
      <c r="P56" s="186">
        <v>0.99440269201568299</v>
      </c>
    </row>
    <row r="57" spans="1:16" ht="15" customHeight="1" x14ac:dyDescent="0.3">
      <c r="A57" s="177">
        <v>39234</v>
      </c>
      <c r="B57" s="178" t="str">
        <f>MONTH(Serie_dessazonalizada[[#This Row],[Período]])&amp;YEAR(Serie_dessazonalizada[[#This Row],[Período]])</f>
        <v>62007</v>
      </c>
      <c r="C57" s="179">
        <v>108.4101239549377</v>
      </c>
      <c r="D57" s="179">
        <v>108.3766282688142</v>
      </c>
      <c r="E57" s="179">
        <v>106.5873442869827</v>
      </c>
      <c r="F57" s="179">
        <v>110.0816605442498</v>
      </c>
      <c r="G57" s="179">
        <v>102.1064160108894</v>
      </c>
      <c r="H57" s="180">
        <v>85.657937307470164</v>
      </c>
      <c r="J57" s="177">
        <v>39234</v>
      </c>
      <c r="K57" s="184">
        <v>-0.72690651106697646</v>
      </c>
      <c r="L57" s="185">
        <v>1.4574424175052818</v>
      </c>
      <c r="M57" s="185">
        <v>1.6371383339260626</v>
      </c>
      <c r="N57" s="185">
        <v>0.6902041781000251</v>
      </c>
      <c r="O57" s="185">
        <v>-0.52169616604944857</v>
      </c>
      <c r="P57" s="186">
        <v>-0.82384439246827412</v>
      </c>
    </row>
    <row r="58" spans="1:16" ht="15" customHeight="1" x14ac:dyDescent="0.3">
      <c r="A58" s="177">
        <v>39264</v>
      </c>
      <c r="B58" s="178" t="str">
        <f>MONTH(Serie_dessazonalizada[[#This Row],[Período]])&amp;YEAR(Serie_dessazonalizada[[#This Row],[Período]])</f>
        <v>72007</v>
      </c>
      <c r="C58" s="179">
        <v>112.0667572329053</v>
      </c>
      <c r="D58" s="179">
        <v>108.6632966327991</v>
      </c>
      <c r="E58" s="179">
        <v>106.62946683618991</v>
      </c>
      <c r="F58" s="179">
        <v>107.76964202919061</v>
      </c>
      <c r="G58" s="179">
        <v>99.167698952652017</v>
      </c>
      <c r="H58" s="180">
        <v>85.689394970033831</v>
      </c>
      <c r="J58" s="177">
        <v>39264</v>
      </c>
      <c r="K58" s="184">
        <v>3.3729629157951475</v>
      </c>
      <c r="L58" s="185">
        <v>0.26451124062824477</v>
      </c>
      <c r="M58" s="185">
        <v>3.9519278286729166E-2</v>
      </c>
      <c r="N58" s="185">
        <v>-2.1002758348924302</v>
      </c>
      <c r="O58" s="185">
        <v>-2.8780924578960638</v>
      </c>
      <c r="P58" s="186">
        <v>3.1457662563667554E-2</v>
      </c>
    </row>
    <row r="59" spans="1:16" x14ac:dyDescent="0.3">
      <c r="A59" s="177">
        <v>39295</v>
      </c>
      <c r="B59" s="178" t="str">
        <f>MONTH(Serie_dessazonalizada[[#This Row],[Período]])&amp;YEAR(Serie_dessazonalizada[[#This Row],[Período]])</f>
        <v>82007</v>
      </c>
      <c r="C59" s="179">
        <v>118.0670165911788</v>
      </c>
      <c r="D59" s="179">
        <v>109.10570192510789</v>
      </c>
      <c r="E59" s="179">
        <v>108.5701047240465</v>
      </c>
      <c r="F59" s="179">
        <v>109.14392811698301</v>
      </c>
      <c r="G59" s="179">
        <v>100.1108181408793</v>
      </c>
      <c r="H59" s="180">
        <v>86.705984581681705</v>
      </c>
      <c r="J59" s="177">
        <v>39295</v>
      </c>
      <c r="K59" s="184">
        <v>5.3541830837518747</v>
      </c>
      <c r="L59" s="185">
        <v>0.40713406091827975</v>
      </c>
      <c r="M59" s="185">
        <v>1.8199827359522593</v>
      </c>
      <c r="N59" s="185">
        <v>1.2752070638038846</v>
      </c>
      <c r="O59" s="185">
        <v>0.95103465966028045</v>
      </c>
      <c r="P59" s="186">
        <v>1.0165896116478734</v>
      </c>
    </row>
    <row r="60" spans="1:16" ht="15" customHeight="1" x14ac:dyDescent="0.3">
      <c r="A60" s="177">
        <v>39326</v>
      </c>
      <c r="B60" s="178" t="str">
        <f>MONTH(Serie_dessazonalizada[[#This Row],[Período]])&amp;YEAR(Serie_dessazonalizada[[#This Row],[Período]])</f>
        <v>92007</v>
      </c>
      <c r="C60" s="179">
        <v>110.6517922315943</v>
      </c>
      <c r="D60" s="179">
        <v>109.21402906341309</v>
      </c>
      <c r="E60" s="179">
        <v>108.3071992369553</v>
      </c>
      <c r="F60" s="179">
        <v>108.267955018941</v>
      </c>
      <c r="G60" s="179">
        <v>99.196440405467698</v>
      </c>
      <c r="H60" s="180">
        <v>86.824432640614376</v>
      </c>
      <c r="J60" s="177">
        <v>39326</v>
      </c>
      <c r="K60" s="184">
        <v>-6.280521498447448</v>
      </c>
      <c r="L60" s="185">
        <v>9.9286413444786822E-2</v>
      </c>
      <c r="M60" s="185">
        <v>-0.24215274339048659</v>
      </c>
      <c r="N60" s="185">
        <v>-0.80258527721589956</v>
      </c>
      <c r="O60" s="185">
        <v>-0.91336556067783037</v>
      </c>
      <c r="P60" s="186">
        <v>0.11844805893267107</v>
      </c>
    </row>
    <row r="61" spans="1:16" ht="15" customHeight="1" x14ac:dyDescent="0.3">
      <c r="A61" s="177">
        <v>39356</v>
      </c>
      <c r="B61" s="178" t="str">
        <f>MONTH(Serie_dessazonalizada[[#This Row],[Período]])&amp;YEAR(Serie_dessazonalizada[[#This Row],[Período]])</f>
        <v>102007</v>
      </c>
      <c r="C61" s="179">
        <v>116.80126038124</v>
      </c>
      <c r="D61" s="179">
        <v>109.5503051403826</v>
      </c>
      <c r="E61" s="179">
        <v>110.40769778717841</v>
      </c>
      <c r="F61" s="179">
        <v>110.7136040616307</v>
      </c>
      <c r="G61" s="179">
        <v>100.92009439795039</v>
      </c>
      <c r="H61" s="180">
        <v>86.765233125228605</v>
      </c>
      <c r="J61" s="177">
        <v>39356</v>
      </c>
      <c r="K61" s="184">
        <v>5.5574952972969989</v>
      </c>
      <c r="L61" s="185">
        <v>0.30790556840848626</v>
      </c>
      <c r="M61" s="185">
        <v>1.9393895927708569</v>
      </c>
      <c r="N61" s="185">
        <v>2.2588854128276954</v>
      </c>
      <c r="O61" s="185">
        <v>1.7376167788251482</v>
      </c>
      <c r="P61" s="186">
        <v>-5.9199515385770951E-2</v>
      </c>
    </row>
    <row r="62" spans="1:16" ht="15" customHeight="1" x14ac:dyDescent="0.3">
      <c r="A62" s="177">
        <v>39387</v>
      </c>
      <c r="B62" s="178" t="str">
        <f>MONTH(Serie_dessazonalizada[[#This Row],[Período]])&amp;YEAR(Serie_dessazonalizada[[#This Row],[Período]])</f>
        <v>112007</v>
      </c>
      <c r="C62" s="179">
        <v>121.6756886057463</v>
      </c>
      <c r="D62" s="179">
        <v>110.35814196396539</v>
      </c>
      <c r="E62" s="179">
        <v>111.4407101920095</v>
      </c>
      <c r="F62" s="179">
        <v>111.70191354530211</v>
      </c>
      <c r="G62" s="179">
        <v>100.81645020244321</v>
      </c>
      <c r="H62" s="180">
        <v>86.937946522963173</v>
      </c>
      <c r="J62" s="177">
        <v>39387</v>
      </c>
      <c r="K62" s="184">
        <v>4.1732668025979693</v>
      </c>
      <c r="L62" s="185">
        <v>0.73741175120196301</v>
      </c>
      <c r="M62" s="185">
        <v>0.93563440370102624</v>
      </c>
      <c r="N62" s="185">
        <v>0.89267212647258842</v>
      </c>
      <c r="O62" s="185">
        <v>-0.10269926532023878</v>
      </c>
      <c r="P62" s="186">
        <v>0.17271339773456873</v>
      </c>
    </row>
    <row r="63" spans="1:16" ht="15" customHeight="1" x14ac:dyDescent="0.3">
      <c r="A63" s="177">
        <v>39417</v>
      </c>
      <c r="B63" s="178" t="str">
        <f>MONTH(Serie_dessazonalizada[[#This Row],[Período]])&amp;YEAR(Serie_dessazonalizada[[#This Row],[Período]])</f>
        <v>122007</v>
      </c>
      <c r="C63" s="179">
        <v>118.1230541476247</v>
      </c>
      <c r="D63" s="179">
        <v>110.3597515574625</v>
      </c>
      <c r="E63" s="179">
        <v>111.0744532043087</v>
      </c>
      <c r="F63" s="179">
        <v>112.30585980003271</v>
      </c>
      <c r="G63" s="179">
        <v>100.8364168068865</v>
      </c>
      <c r="H63" s="180">
        <v>87.159263072629784</v>
      </c>
      <c r="J63" s="177">
        <v>39417</v>
      </c>
      <c r="K63" s="184">
        <v>-2.919757018703097</v>
      </c>
      <c r="L63" s="185">
        <v>1.458518119699069E-3</v>
      </c>
      <c r="M63" s="185">
        <v>-0.32865636540700138</v>
      </c>
      <c r="N63" s="185">
        <v>0.54067673109795356</v>
      </c>
      <c r="O63" s="185">
        <v>1.9804907238058521E-2</v>
      </c>
      <c r="P63" s="186">
        <v>0.22131654966661074</v>
      </c>
    </row>
    <row r="64" spans="1:16" ht="15" customHeight="1" x14ac:dyDescent="0.3">
      <c r="A64" s="177">
        <v>39448</v>
      </c>
      <c r="B64" s="178" t="str">
        <f>MONTH(Serie_dessazonalizada[[#This Row],[Período]])&amp;YEAR(Serie_dessazonalizada[[#This Row],[Período]])</f>
        <v>12008</v>
      </c>
      <c r="C64" s="179">
        <v>128.92390455549801</v>
      </c>
      <c r="D64" s="179">
        <v>110.700449335689</v>
      </c>
      <c r="E64" s="179">
        <v>112.9885334095472</v>
      </c>
      <c r="F64" s="179">
        <v>117.03670831742799</v>
      </c>
      <c r="G64" s="179">
        <v>106.76880295347171</v>
      </c>
      <c r="H64" s="180">
        <v>86.895554309871599</v>
      </c>
      <c r="J64" s="177">
        <v>39448</v>
      </c>
      <c r="K64" s="184">
        <v>9.1437276878863223</v>
      </c>
      <c r="L64" s="185">
        <v>0.30871560819806948</v>
      </c>
      <c r="M64" s="185">
        <v>1.723240718293499</v>
      </c>
      <c r="N64" s="185">
        <v>4.2124680990100121</v>
      </c>
      <c r="O64" s="185">
        <v>5.8831782548822744</v>
      </c>
      <c r="P64" s="186">
        <v>-0.26370876275818489</v>
      </c>
    </row>
    <row r="65" spans="1:16" ht="15" customHeight="1" x14ac:dyDescent="0.3">
      <c r="A65" s="177">
        <v>39479</v>
      </c>
      <c r="B65" s="178" t="str">
        <f>MONTH(Serie_dessazonalizada[[#This Row],[Período]])&amp;YEAR(Serie_dessazonalizada[[#This Row],[Período]])</f>
        <v>22008</v>
      </c>
      <c r="C65" s="179">
        <v>132.18708873423961</v>
      </c>
      <c r="D65" s="179">
        <v>111.4378123569679</v>
      </c>
      <c r="E65" s="179">
        <v>113.4789731596465</v>
      </c>
      <c r="F65" s="179">
        <v>114.7194446144993</v>
      </c>
      <c r="G65" s="179">
        <v>103.15804634767019</v>
      </c>
      <c r="H65" s="180">
        <v>86.171282362066563</v>
      </c>
      <c r="J65" s="177">
        <v>39479</v>
      </c>
      <c r="K65" s="184">
        <v>2.5310931979545268</v>
      </c>
      <c r="L65" s="185">
        <v>0.66608855312132409</v>
      </c>
      <c r="M65" s="185">
        <v>0.43406152403236503</v>
      </c>
      <c r="N65" s="185">
        <v>-1.9799460667022486</v>
      </c>
      <c r="O65" s="185">
        <v>-3.3818461066525467</v>
      </c>
      <c r="P65" s="186">
        <v>-0.72427194780503612</v>
      </c>
    </row>
    <row r="66" spans="1:16" ht="15" customHeight="1" x14ac:dyDescent="0.3">
      <c r="A66" s="177">
        <v>39508</v>
      </c>
      <c r="B66" s="178" t="str">
        <f>MONTH(Serie_dessazonalizada[[#This Row],[Período]])&amp;YEAR(Serie_dessazonalizada[[#This Row],[Período]])</f>
        <v>32008</v>
      </c>
      <c r="C66" s="179">
        <v>129.0125603431448</v>
      </c>
      <c r="D66" s="179">
        <v>111.8232623841343</v>
      </c>
      <c r="E66" s="179">
        <v>114.6852381081069</v>
      </c>
      <c r="F66" s="179">
        <v>109.71829240378121</v>
      </c>
      <c r="G66" s="179">
        <v>98.237730423220029</v>
      </c>
      <c r="H66" s="180">
        <v>86.042469050495086</v>
      </c>
      <c r="J66" s="177">
        <v>39508</v>
      </c>
      <c r="K66" s="184">
        <v>-2.4015419520110299</v>
      </c>
      <c r="L66" s="185">
        <v>0.3458880060671779</v>
      </c>
      <c r="M66" s="185">
        <v>1.0629854279377218</v>
      </c>
      <c r="N66" s="185">
        <v>-4.3594634087742072</v>
      </c>
      <c r="O66" s="185">
        <v>-4.769686998401836</v>
      </c>
      <c r="P66" s="186">
        <v>-0.12881331157147713</v>
      </c>
    </row>
    <row r="67" spans="1:16" ht="15" customHeight="1" x14ac:dyDescent="0.3">
      <c r="A67" s="177">
        <v>39539</v>
      </c>
      <c r="B67" s="178" t="str">
        <f>MONTH(Serie_dessazonalizada[[#This Row],[Período]])&amp;YEAR(Serie_dessazonalizada[[#This Row],[Período]])</f>
        <v>42008</v>
      </c>
      <c r="C67" s="179">
        <v>132.0678723039799</v>
      </c>
      <c r="D67" s="179">
        <v>112.6039761123499</v>
      </c>
      <c r="E67" s="179">
        <v>118.90060052425051</v>
      </c>
      <c r="F67" s="179">
        <v>113.49495247651031</v>
      </c>
      <c r="G67" s="179">
        <v>101.1641341598548</v>
      </c>
      <c r="H67" s="180">
        <v>85.948589537090598</v>
      </c>
      <c r="J67" s="177">
        <v>39539</v>
      </c>
      <c r="K67" s="184">
        <v>2.3682282970810329</v>
      </c>
      <c r="L67" s="185">
        <v>0.69816754722617647</v>
      </c>
      <c r="M67" s="185">
        <v>3.6755928536940701</v>
      </c>
      <c r="N67" s="185">
        <v>3.4421425908000609</v>
      </c>
      <c r="O67" s="185">
        <v>2.9788999847894151</v>
      </c>
      <c r="P67" s="186">
        <v>-9.387951340448808E-2</v>
      </c>
    </row>
    <row r="68" spans="1:16" ht="15" customHeight="1" x14ac:dyDescent="0.3">
      <c r="A68" s="177">
        <v>39569</v>
      </c>
      <c r="B68" s="178" t="str">
        <f>MONTH(Serie_dessazonalizada[[#This Row],[Período]])&amp;YEAR(Serie_dessazonalizada[[#This Row],[Período]])</f>
        <v>52008</v>
      </c>
      <c r="C68" s="179">
        <v>130.13449374088421</v>
      </c>
      <c r="D68" s="179">
        <v>112.93811381638061</v>
      </c>
      <c r="E68" s="179">
        <v>114.5852474629087</v>
      </c>
      <c r="F68" s="179">
        <v>112.56350178672309</v>
      </c>
      <c r="G68" s="179">
        <v>99.676976164052988</v>
      </c>
      <c r="H68" s="180">
        <v>86.140924509053178</v>
      </c>
      <c r="J68" s="177">
        <v>39569</v>
      </c>
      <c r="K68" s="184">
        <v>-1.4639280010854117</v>
      </c>
      <c r="L68" s="185">
        <v>0.29673703857253286</v>
      </c>
      <c r="M68" s="185">
        <v>-3.6293786930551852</v>
      </c>
      <c r="N68" s="185">
        <v>-0.82069789841974827</v>
      </c>
      <c r="O68" s="185">
        <v>-1.4700447032461839</v>
      </c>
      <c r="P68" s="186">
        <v>0.19233497196258043</v>
      </c>
    </row>
    <row r="69" spans="1:16" ht="15" customHeight="1" x14ac:dyDescent="0.3">
      <c r="A69" s="177">
        <v>39600</v>
      </c>
      <c r="B69" s="178" t="str">
        <f>MONTH(Serie_dessazonalizada[[#This Row],[Período]])&amp;YEAR(Serie_dessazonalizada[[#This Row],[Período]])</f>
        <v>62008</v>
      </c>
      <c r="C69" s="179">
        <v>135.6249791216371</v>
      </c>
      <c r="D69" s="179">
        <v>113.8485337504617</v>
      </c>
      <c r="E69" s="179">
        <v>118.4086338053984</v>
      </c>
      <c r="F69" s="179">
        <v>118.7949647130694</v>
      </c>
      <c r="G69" s="179">
        <v>104.63333512487689</v>
      </c>
      <c r="H69" s="180">
        <v>86.497869665921542</v>
      </c>
      <c r="J69" s="177">
        <v>39600</v>
      </c>
      <c r="K69" s="184">
        <v>4.2190853653952836</v>
      </c>
      <c r="L69" s="185">
        <v>0.80612284313627613</v>
      </c>
      <c r="M69" s="185">
        <v>3.3367177949563973</v>
      </c>
      <c r="N69" s="185">
        <v>5.5359533307281259</v>
      </c>
      <c r="O69" s="185">
        <v>4.9724210660910302</v>
      </c>
      <c r="P69" s="186">
        <v>0.35694515686836326</v>
      </c>
    </row>
    <row r="70" spans="1:16" ht="15" customHeight="1" x14ac:dyDescent="0.3">
      <c r="A70" s="177">
        <v>39630</v>
      </c>
      <c r="B70" s="178" t="str">
        <f>MONTH(Serie_dessazonalizada[[#This Row],[Período]])&amp;YEAR(Serie_dessazonalizada[[#This Row],[Período]])</f>
        <v>72008</v>
      </c>
      <c r="C70" s="179">
        <v>135.9345522107474</v>
      </c>
      <c r="D70" s="179">
        <v>114.0759958335935</v>
      </c>
      <c r="E70" s="179">
        <v>117.0708838259832</v>
      </c>
      <c r="F70" s="179">
        <v>115.6159914004224</v>
      </c>
      <c r="G70" s="179">
        <v>101.20381757263701</v>
      </c>
      <c r="H70" s="180">
        <v>87.437170451478849</v>
      </c>
      <c r="J70" s="177">
        <v>39630</v>
      </c>
      <c r="K70" s="184">
        <v>0.22825669070345578</v>
      </c>
      <c r="L70" s="185">
        <v>0.19979359912562339</v>
      </c>
      <c r="M70" s="185">
        <v>-1.1297740176731972</v>
      </c>
      <c r="N70" s="185">
        <v>-2.6760168836493312</v>
      </c>
      <c r="O70" s="185">
        <v>-3.2776529087473465</v>
      </c>
      <c r="P70" s="186">
        <v>0.93930078555730745</v>
      </c>
    </row>
    <row r="71" spans="1:16" x14ac:dyDescent="0.3">
      <c r="A71" s="177">
        <v>39661</v>
      </c>
      <c r="B71" s="178" t="str">
        <f>MONTH(Serie_dessazonalizada[[#This Row],[Período]])&amp;YEAR(Serie_dessazonalizada[[#This Row],[Período]])</f>
        <v>82008</v>
      </c>
      <c r="C71" s="179">
        <v>131.29912853460061</v>
      </c>
      <c r="D71" s="179">
        <v>114.6224151473393</v>
      </c>
      <c r="E71" s="179">
        <v>117.9247932483692</v>
      </c>
      <c r="F71" s="179">
        <v>117.79226908637661</v>
      </c>
      <c r="G71" s="179">
        <v>102.5087433511349</v>
      </c>
      <c r="H71" s="180">
        <v>86.382628218759876</v>
      </c>
      <c r="J71" s="177">
        <v>39661</v>
      </c>
      <c r="K71" s="184">
        <v>-3.4100407885702331</v>
      </c>
      <c r="L71" s="185">
        <v>0.47899587441943647</v>
      </c>
      <c r="M71" s="185">
        <v>0.7293952129508704</v>
      </c>
      <c r="N71" s="185">
        <v>1.8823327634815865</v>
      </c>
      <c r="O71" s="185">
        <v>1.2894037100540252</v>
      </c>
      <c r="P71" s="186">
        <v>-1.0545422327189726</v>
      </c>
    </row>
    <row r="72" spans="1:16" ht="15" customHeight="1" x14ac:dyDescent="0.3">
      <c r="A72" s="177">
        <v>39692</v>
      </c>
      <c r="B72" s="178" t="str">
        <f>MONTH(Serie_dessazonalizada[[#This Row],[Período]])&amp;YEAR(Serie_dessazonalizada[[#This Row],[Período]])</f>
        <v>92008</v>
      </c>
      <c r="C72" s="179">
        <v>131.44145877121889</v>
      </c>
      <c r="D72" s="179">
        <v>116.5710859691936</v>
      </c>
      <c r="E72" s="179">
        <v>120.85261371787161</v>
      </c>
      <c r="F72" s="179">
        <v>119.80636748353091</v>
      </c>
      <c r="G72" s="179">
        <v>102.7011998634827</v>
      </c>
      <c r="H72" s="180">
        <v>86.742560467269556</v>
      </c>
      <c r="J72" s="177">
        <v>39692</v>
      </c>
      <c r="K72" s="184">
        <v>0.10840150898699268</v>
      </c>
      <c r="L72" s="185">
        <v>1.7000783130851185</v>
      </c>
      <c r="M72" s="185">
        <v>2.4827861799476985</v>
      </c>
      <c r="N72" s="185">
        <v>1.7098731629640049</v>
      </c>
      <c r="O72" s="185">
        <v>0.18774643611478095</v>
      </c>
      <c r="P72" s="186">
        <v>0.3599322485096792</v>
      </c>
    </row>
    <row r="73" spans="1:16" ht="15" customHeight="1" x14ac:dyDescent="0.3">
      <c r="A73" s="177">
        <v>39722</v>
      </c>
      <c r="B73" s="178" t="str">
        <f>MONTH(Serie_dessazonalizada[[#This Row],[Período]])&amp;YEAR(Serie_dessazonalizada[[#This Row],[Período]])</f>
        <v>102008</v>
      </c>
      <c r="C73" s="179">
        <v>127.67546792288481</v>
      </c>
      <c r="D73" s="179">
        <v>116.8143561209141</v>
      </c>
      <c r="E73" s="179">
        <v>116.31433245792461</v>
      </c>
      <c r="F73" s="179">
        <v>122.4145005370281</v>
      </c>
      <c r="G73" s="179">
        <v>104.7030658905952</v>
      </c>
      <c r="H73" s="180">
        <v>86.386959502408288</v>
      </c>
      <c r="J73" s="177">
        <v>39722</v>
      </c>
      <c r="K73" s="184">
        <v>-2.8651468749209479</v>
      </c>
      <c r="L73" s="185">
        <v>0.20868824348499596</v>
      </c>
      <c r="M73" s="185">
        <v>-3.7552197841095434</v>
      </c>
      <c r="N73" s="185">
        <v>2.1769569583651083</v>
      </c>
      <c r="O73" s="185">
        <v>1.949213864856022</v>
      </c>
      <c r="P73" s="186">
        <v>-0.35560096486126724</v>
      </c>
    </row>
    <row r="74" spans="1:16" ht="15" customHeight="1" x14ac:dyDescent="0.3">
      <c r="A74" s="177">
        <v>39753</v>
      </c>
      <c r="B74" s="178" t="str">
        <f>MONTH(Serie_dessazonalizada[[#This Row],[Período]])&amp;YEAR(Serie_dessazonalizada[[#This Row],[Período]])</f>
        <v>112008</v>
      </c>
      <c r="C74" s="179">
        <v>102.1690320125449</v>
      </c>
      <c r="D74" s="179">
        <v>116.0075274073357</v>
      </c>
      <c r="E74" s="179">
        <v>114.1780256511441</v>
      </c>
      <c r="F74" s="179">
        <v>123.1951530593857</v>
      </c>
      <c r="G74" s="179">
        <v>105.7406104288538</v>
      </c>
      <c r="H74" s="180">
        <v>84.692727372519769</v>
      </c>
      <c r="J74" s="177">
        <v>39753</v>
      </c>
      <c r="K74" s="184">
        <v>-19.97755428297755</v>
      </c>
      <c r="L74" s="185">
        <v>-0.69069311373274378</v>
      </c>
      <c r="M74" s="185">
        <v>-1.8366668678198321</v>
      </c>
      <c r="N74" s="185">
        <v>0.63771245966197121</v>
      </c>
      <c r="O74" s="185">
        <v>0.9909399781499586</v>
      </c>
      <c r="P74" s="186">
        <v>-1.694232129888519</v>
      </c>
    </row>
    <row r="75" spans="1:16" ht="15" customHeight="1" x14ac:dyDescent="0.3">
      <c r="A75" s="177">
        <v>39783</v>
      </c>
      <c r="B75" s="178" t="str">
        <f>MONTH(Serie_dessazonalizada[[#This Row],[Período]])&amp;YEAR(Serie_dessazonalizada[[#This Row],[Período]])</f>
        <v>122008</v>
      </c>
      <c r="C75" s="179">
        <v>100.91270827587191</v>
      </c>
      <c r="D75" s="179">
        <v>113.62094371750339</v>
      </c>
      <c r="E75" s="179">
        <v>100.9692069474861</v>
      </c>
      <c r="F75" s="179">
        <v>124.12563568597859</v>
      </c>
      <c r="G75" s="179">
        <v>108.3013371874375</v>
      </c>
      <c r="H75" s="180">
        <v>81.711698983199071</v>
      </c>
      <c r="J75" s="177">
        <v>39783</v>
      </c>
      <c r="K75" s="189">
        <v>-1.2296521870920121</v>
      </c>
      <c r="L75" s="179">
        <v>-2.057266233640449</v>
      </c>
      <c r="M75" s="179">
        <v>-11.568617190855797</v>
      </c>
      <c r="N75" s="179">
        <v>0.75529158695420084</v>
      </c>
      <c r="O75" s="179">
        <v>2.421706048601497</v>
      </c>
      <c r="P75" s="187">
        <v>-2.9810283893206986</v>
      </c>
    </row>
    <row r="76" spans="1:16" ht="15" customHeight="1" x14ac:dyDescent="0.3">
      <c r="A76" s="177">
        <v>39814</v>
      </c>
      <c r="B76" s="178" t="str">
        <f>MONTH(Serie_dessazonalizada[[#This Row],[Período]])&amp;YEAR(Serie_dessazonalizada[[#This Row],[Período]])</f>
        <v>12009</v>
      </c>
      <c r="C76" s="190">
        <v>102.9939159049275</v>
      </c>
      <c r="D76" s="179">
        <v>110.80633310032709</v>
      </c>
      <c r="E76" s="179">
        <v>103.10100588172141</v>
      </c>
      <c r="F76" s="179">
        <v>113.7379210982993</v>
      </c>
      <c r="G76" s="179">
        <v>104.10173383900469</v>
      </c>
      <c r="H76" s="180">
        <v>77.866335841179406</v>
      </c>
      <c r="J76" s="177">
        <v>39814</v>
      </c>
      <c r="K76" s="184">
        <v>2.0623840788873284</v>
      </c>
      <c r="L76" s="185">
        <v>-2.4771934865937104</v>
      </c>
      <c r="M76" s="185">
        <v>2.1113357217354896</v>
      </c>
      <c r="N76" s="185">
        <v>-8.3687100817423712</v>
      </c>
      <c r="O76" s="185">
        <v>-3.8777022126370744</v>
      </c>
      <c r="P76" s="186">
        <v>-3.8453631420196643</v>
      </c>
    </row>
    <row r="77" spans="1:16" ht="15" customHeight="1" x14ac:dyDescent="0.3">
      <c r="A77" s="177">
        <v>39845</v>
      </c>
      <c r="B77" s="178" t="str">
        <f>MONTH(Serie_dessazonalizada[[#This Row],[Período]])&amp;YEAR(Serie_dessazonalizada[[#This Row],[Período]])</f>
        <v>22009</v>
      </c>
      <c r="C77" s="190">
        <v>106.8776609950859</v>
      </c>
      <c r="D77" s="179">
        <v>109.25628850376199</v>
      </c>
      <c r="E77" s="179">
        <v>102.75501616048069</v>
      </c>
      <c r="F77" s="179">
        <v>110.5377647847892</v>
      </c>
      <c r="G77" s="179">
        <v>101.9468399392139</v>
      </c>
      <c r="H77" s="180">
        <v>79.048574049769414</v>
      </c>
      <c r="J77" s="177">
        <v>39845</v>
      </c>
      <c r="K77" s="184">
        <v>3.7708490409699924</v>
      </c>
      <c r="L77" s="185">
        <v>-1.3988772601667525</v>
      </c>
      <c r="M77" s="185">
        <v>-0.33558326447138254</v>
      </c>
      <c r="N77" s="185">
        <v>-2.8136230050699806</v>
      </c>
      <c r="O77" s="185">
        <v>-2.0699884817705119</v>
      </c>
      <c r="P77" s="186">
        <v>1.1822382085900074</v>
      </c>
    </row>
    <row r="78" spans="1:16" ht="15" customHeight="1" x14ac:dyDescent="0.3">
      <c r="A78" s="177">
        <v>39873</v>
      </c>
      <c r="B78" s="178" t="str">
        <f>MONTH(Serie_dessazonalizada[[#This Row],[Período]])&amp;YEAR(Serie_dessazonalizada[[#This Row],[Período]])</f>
        <v>32009</v>
      </c>
      <c r="C78" s="190">
        <v>119.04747631468329</v>
      </c>
      <c r="D78" s="179">
        <v>108.8909831872743</v>
      </c>
      <c r="E78" s="179">
        <v>102.0484558876057</v>
      </c>
      <c r="F78" s="179">
        <v>117.0566166494788</v>
      </c>
      <c r="G78" s="179">
        <v>107.819522511782</v>
      </c>
      <c r="H78" s="180">
        <v>79.685856397020359</v>
      </c>
      <c r="J78" s="177">
        <v>39873</v>
      </c>
      <c r="K78" s="184">
        <v>11.386678194760401</v>
      </c>
      <c r="L78" s="185">
        <v>-0.33435632995634279</v>
      </c>
      <c r="M78" s="185">
        <v>-0.68761633181148418</v>
      </c>
      <c r="N78" s="185">
        <v>5.8973979412207509</v>
      </c>
      <c r="O78" s="185">
        <v>5.7605341922022291</v>
      </c>
      <c r="P78" s="186">
        <v>0.63728234725094524</v>
      </c>
    </row>
    <row r="79" spans="1:16" ht="15" customHeight="1" x14ac:dyDescent="0.3">
      <c r="A79" s="177">
        <v>39904</v>
      </c>
      <c r="B79" s="178" t="str">
        <f>MONTH(Serie_dessazonalizada[[#This Row],[Período]])&amp;YEAR(Serie_dessazonalizada[[#This Row],[Período]])</f>
        <v>42009</v>
      </c>
      <c r="C79" s="190">
        <v>113.87028912135661</v>
      </c>
      <c r="D79" s="179">
        <v>109.14359117369339</v>
      </c>
      <c r="E79" s="179">
        <v>101.17596370601289</v>
      </c>
      <c r="F79" s="179">
        <v>116.10669216787539</v>
      </c>
      <c r="G79" s="179">
        <v>106.6531528057577</v>
      </c>
      <c r="H79" s="180">
        <v>81.600414830200819</v>
      </c>
      <c r="J79" s="177">
        <v>39904</v>
      </c>
      <c r="K79" s="184">
        <v>-4.3488424564680459</v>
      </c>
      <c r="L79" s="185">
        <v>0.23198246450273094</v>
      </c>
      <c r="M79" s="185">
        <v>-0.85497832770125504</v>
      </c>
      <c r="N79" s="185">
        <v>-0.81150857490432449</v>
      </c>
      <c r="O79" s="185">
        <v>-1.0817796989379571</v>
      </c>
      <c r="P79" s="186">
        <v>1.9145584331804599</v>
      </c>
    </row>
    <row r="80" spans="1:16" ht="15" customHeight="1" x14ac:dyDescent="0.3">
      <c r="A80" s="177">
        <v>39934</v>
      </c>
      <c r="B80" s="178" t="str">
        <f>MONTH(Serie_dessazonalizada[[#This Row],[Período]])&amp;YEAR(Serie_dessazonalizada[[#This Row],[Período]])</f>
        <v>52009</v>
      </c>
      <c r="C80" s="190">
        <v>111.73520161689029</v>
      </c>
      <c r="D80" s="179">
        <v>109.1261491120716</v>
      </c>
      <c r="E80" s="179">
        <v>101.685473651907</v>
      </c>
      <c r="F80" s="179">
        <v>115.70166706852589</v>
      </c>
      <c r="G80" s="179">
        <v>105.9549054750111</v>
      </c>
      <c r="H80" s="180">
        <v>82.045906381928148</v>
      </c>
      <c r="J80" s="177">
        <v>39934</v>
      </c>
      <c r="K80" s="184">
        <v>-1.8750171980250752</v>
      </c>
      <c r="L80" s="185">
        <v>-1.5980839034364647E-2</v>
      </c>
      <c r="M80" s="185">
        <v>0.50358793455587225</v>
      </c>
      <c r="N80" s="185">
        <v>-0.34883872047951109</v>
      </c>
      <c r="O80" s="185">
        <v>-0.65468981682921379</v>
      </c>
      <c r="P80" s="186">
        <v>0.44549155172732924</v>
      </c>
    </row>
    <row r="81" spans="1:16" ht="15" customHeight="1" x14ac:dyDescent="0.3">
      <c r="A81" s="177">
        <v>39965</v>
      </c>
      <c r="B81" s="178" t="str">
        <f>MONTH(Serie_dessazonalizada[[#This Row],[Período]])&amp;YEAR(Serie_dessazonalizada[[#This Row],[Período]])</f>
        <v>62009</v>
      </c>
      <c r="C81" s="190">
        <v>112.9356100938726</v>
      </c>
      <c r="D81" s="179">
        <v>109.1219497275895</v>
      </c>
      <c r="E81" s="179">
        <v>100.98630515088141</v>
      </c>
      <c r="F81" s="179">
        <v>117.88377138817719</v>
      </c>
      <c r="G81" s="179">
        <v>107.99559128656919</v>
      </c>
      <c r="H81" s="180">
        <v>82.24513584182715</v>
      </c>
      <c r="J81" s="177">
        <v>39965</v>
      </c>
      <c r="K81" s="189">
        <v>1.0743332983800207</v>
      </c>
      <c r="L81" s="179">
        <v>-3.8481926800089947E-3</v>
      </c>
      <c r="M81" s="179">
        <v>-0.6875795292246093</v>
      </c>
      <c r="N81" s="179">
        <v>1.8859748307333555</v>
      </c>
      <c r="O81" s="179">
        <v>1.925994650657658</v>
      </c>
      <c r="P81" s="187">
        <v>0.19922945989900143</v>
      </c>
    </row>
    <row r="82" spans="1:16" ht="15" customHeight="1" x14ac:dyDescent="0.3">
      <c r="A82" s="177">
        <v>39995</v>
      </c>
      <c r="B82" s="178" t="str">
        <f>MONTH(Serie_dessazonalizada[[#This Row],[Período]])&amp;YEAR(Serie_dessazonalizada[[#This Row],[Período]])</f>
        <v>72009</v>
      </c>
      <c r="C82" s="190">
        <v>118.2811498425295</v>
      </c>
      <c r="D82" s="179">
        <v>109.61663662469</v>
      </c>
      <c r="E82" s="179">
        <v>101.68816574181839</v>
      </c>
      <c r="F82" s="179">
        <v>118.20749302628229</v>
      </c>
      <c r="G82" s="179">
        <v>107.7662292947966</v>
      </c>
      <c r="H82" s="180">
        <v>82.233118593370733</v>
      </c>
      <c r="J82" s="177">
        <v>39995</v>
      </c>
      <c r="K82" s="184">
        <v>4.7332632676386721</v>
      </c>
      <c r="L82" s="185">
        <v>0.45333399772954647</v>
      </c>
      <c r="M82" s="185">
        <v>0.69500571378302611</v>
      </c>
      <c r="N82" s="185">
        <v>0.27461085974177202</v>
      </c>
      <c r="O82" s="185">
        <v>-0.2123808842936688</v>
      </c>
      <c r="P82" s="186">
        <v>-1.2017248456416496E-2</v>
      </c>
    </row>
    <row r="83" spans="1:16" x14ac:dyDescent="0.3">
      <c r="A83" s="177">
        <v>40026</v>
      </c>
      <c r="B83" s="178" t="str">
        <f>MONTH(Serie_dessazonalizada[[#This Row],[Período]])&amp;YEAR(Serie_dessazonalizada[[#This Row],[Período]])</f>
        <v>82009</v>
      </c>
      <c r="C83" s="190">
        <v>116.33755844188531</v>
      </c>
      <c r="D83" s="179">
        <v>110.4209509470233</v>
      </c>
      <c r="E83" s="179">
        <v>102.4804467509763</v>
      </c>
      <c r="F83" s="179">
        <v>117.49948666922511</v>
      </c>
      <c r="G83" s="179">
        <v>105.9919993829058</v>
      </c>
      <c r="H83" s="180">
        <v>82.548783559793321</v>
      </c>
      <c r="J83" s="177">
        <v>40026</v>
      </c>
      <c r="K83" s="184">
        <v>-1.6431962347607747</v>
      </c>
      <c r="L83" s="185">
        <v>0.73375205361129847</v>
      </c>
      <c r="M83" s="185">
        <v>0.7791280365597989</v>
      </c>
      <c r="N83" s="185">
        <v>-0.59895218055235144</v>
      </c>
      <c r="O83" s="185">
        <v>-1.6463691116419776</v>
      </c>
      <c r="P83" s="186">
        <v>0.31566496642258812</v>
      </c>
    </row>
    <row r="84" spans="1:16" ht="15" customHeight="1" x14ac:dyDescent="0.3">
      <c r="A84" s="177">
        <v>40057</v>
      </c>
      <c r="B84" s="178" t="str">
        <f>MONTH(Serie_dessazonalizada[[#This Row],[Período]])&amp;YEAR(Serie_dessazonalizada[[#This Row],[Período]])</f>
        <v>92009</v>
      </c>
      <c r="C84" s="190">
        <v>122.541203148721</v>
      </c>
      <c r="D84" s="179">
        <v>112.1179858059093</v>
      </c>
      <c r="E84" s="179">
        <v>104.4914588795024</v>
      </c>
      <c r="F84" s="179">
        <v>118.996780904931</v>
      </c>
      <c r="G84" s="179">
        <v>105.9126544733996</v>
      </c>
      <c r="H84" s="180">
        <v>83.468238952785711</v>
      </c>
      <c r="J84" s="177">
        <v>40057</v>
      </c>
      <c r="K84" s="184">
        <v>5.3324522105512706</v>
      </c>
      <c r="L84" s="185">
        <v>1.5368775982559562</v>
      </c>
      <c r="M84" s="185">
        <v>1.9623373943839157</v>
      </c>
      <c r="N84" s="185">
        <v>1.274298533678665</v>
      </c>
      <c r="O84" s="185">
        <v>-7.4859338410594251E-2</v>
      </c>
      <c r="P84" s="186">
        <v>0.91945539299238987</v>
      </c>
    </row>
    <row r="85" spans="1:16" ht="15" customHeight="1" x14ac:dyDescent="0.3">
      <c r="A85" s="177">
        <v>40087</v>
      </c>
      <c r="B85" s="178" t="str">
        <f>MONTH(Serie_dessazonalizada[[#This Row],[Período]])&amp;YEAR(Serie_dessazonalizada[[#This Row],[Período]])</f>
        <v>102009</v>
      </c>
      <c r="C85" s="190">
        <v>126.7159083286025</v>
      </c>
      <c r="D85" s="179">
        <v>113.8245332080228</v>
      </c>
      <c r="E85" s="179">
        <v>106.6130464016596</v>
      </c>
      <c r="F85" s="179">
        <v>120.0894690099656</v>
      </c>
      <c r="G85" s="179">
        <v>105.31868507708811</v>
      </c>
      <c r="H85" s="180">
        <v>83.732760431883861</v>
      </c>
      <c r="J85" s="177">
        <v>40087</v>
      </c>
      <c r="K85" s="184">
        <v>3.4067767188599469</v>
      </c>
      <c r="L85" s="185">
        <v>1.5220995898621958</v>
      </c>
      <c r="M85" s="185">
        <v>2.0303932444887902</v>
      </c>
      <c r="N85" s="185">
        <v>0.91825013813404588</v>
      </c>
      <c r="O85" s="185">
        <v>-0.56081060310000186</v>
      </c>
      <c r="P85" s="186">
        <v>0.26452147909814983</v>
      </c>
    </row>
    <row r="86" spans="1:16" ht="15" customHeight="1" x14ac:dyDescent="0.3">
      <c r="A86" s="177">
        <v>40118</v>
      </c>
      <c r="B86" s="178" t="str">
        <f>MONTH(Serie_dessazonalizada[[#This Row],[Período]])&amp;YEAR(Serie_dessazonalizada[[#This Row],[Período]])</f>
        <v>112009</v>
      </c>
      <c r="C86" s="190">
        <v>117.6173441756879</v>
      </c>
      <c r="D86" s="179">
        <v>114.7843086996909</v>
      </c>
      <c r="E86" s="179">
        <v>109.39400981124101</v>
      </c>
      <c r="F86" s="179">
        <v>120.9249268804481</v>
      </c>
      <c r="G86" s="179">
        <v>104.87416766762421</v>
      </c>
      <c r="H86" s="180">
        <v>83.721937784428349</v>
      </c>
      <c r="J86" s="177">
        <v>40118</v>
      </c>
      <c r="K86" s="184">
        <v>-7.1802856270579642</v>
      </c>
      <c r="L86" s="185">
        <v>0.8432061741154131</v>
      </c>
      <c r="M86" s="185">
        <v>2.6084644454340564</v>
      </c>
      <c r="N86" s="185">
        <v>0.69569619831791407</v>
      </c>
      <c r="O86" s="185">
        <v>-0.42206889417441329</v>
      </c>
      <c r="P86" s="186">
        <v>-1.0822647455512424E-2</v>
      </c>
    </row>
    <row r="87" spans="1:16" ht="15" customHeight="1" x14ac:dyDescent="0.3">
      <c r="A87" s="177">
        <v>40148</v>
      </c>
      <c r="B87" s="178" t="str">
        <f>MONTH(Serie_dessazonalizada[[#This Row],[Período]])&amp;YEAR(Serie_dessazonalizada[[#This Row],[Período]])</f>
        <v>122009</v>
      </c>
      <c r="C87" s="190">
        <v>124.00364260010259</v>
      </c>
      <c r="D87" s="179">
        <v>116.6068523007485</v>
      </c>
      <c r="E87" s="179">
        <v>108.4840316719101</v>
      </c>
      <c r="F87" s="179">
        <v>125.0908045836985</v>
      </c>
      <c r="G87" s="179">
        <v>106.6767671926018</v>
      </c>
      <c r="H87" s="180">
        <v>84.019019619289907</v>
      </c>
      <c r="J87" s="177">
        <v>40148</v>
      </c>
      <c r="K87" s="189">
        <v>5.4297250708835252</v>
      </c>
      <c r="L87" s="179">
        <v>1.5877985603641234</v>
      </c>
      <c r="M87" s="179">
        <v>-0.83183543678585981</v>
      </c>
      <c r="N87" s="179">
        <v>3.4450115544572366</v>
      </c>
      <c r="O87" s="179">
        <v>1.7188212932383315</v>
      </c>
      <c r="P87" s="187">
        <v>0.29708183486155804</v>
      </c>
    </row>
    <row r="88" spans="1:16" ht="15" customHeight="1" x14ac:dyDescent="0.3">
      <c r="A88" s="177">
        <v>40179</v>
      </c>
      <c r="B88" s="178" t="str">
        <f>MONTH(Serie_dessazonalizada[[#This Row],[Período]])&amp;YEAR(Serie_dessazonalizada[[#This Row],[Período]])</f>
        <v>12010</v>
      </c>
      <c r="C88" s="190">
        <v>123.0995590453451</v>
      </c>
      <c r="D88" s="179">
        <v>118.13728863310151</v>
      </c>
      <c r="E88" s="179">
        <v>109.2333871083235</v>
      </c>
      <c r="F88" s="179">
        <v>128.20243508671311</v>
      </c>
      <c r="G88" s="179">
        <v>109.56760832361731</v>
      </c>
      <c r="H88" s="180">
        <v>83.453388877890461</v>
      </c>
      <c r="J88" s="177">
        <v>40179</v>
      </c>
      <c r="K88" s="184">
        <v>-0.72907822367207098</v>
      </c>
      <c r="L88" s="185">
        <v>1.3124754696282814</v>
      </c>
      <c r="M88" s="185">
        <v>0.69075183219561986</v>
      </c>
      <c r="N88" s="185">
        <v>2.4874973930898427</v>
      </c>
      <c r="O88" s="185">
        <v>2.709906952650877</v>
      </c>
      <c r="P88" s="186">
        <v>-0.56563074139944547</v>
      </c>
    </row>
    <row r="89" spans="1:16" ht="15" customHeight="1" x14ac:dyDescent="0.3">
      <c r="A89" s="177">
        <v>40210</v>
      </c>
      <c r="B89" s="178" t="str">
        <f>MONTH(Serie_dessazonalizada[[#This Row],[Período]])&amp;YEAR(Serie_dessazonalizada[[#This Row],[Período]])</f>
        <v>22010</v>
      </c>
      <c r="C89" s="190">
        <v>119.4364939601066</v>
      </c>
      <c r="D89" s="179">
        <v>119.74744849420109</v>
      </c>
      <c r="E89" s="179">
        <v>110.7315741550799</v>
      </c>
      <c r="F89" s="179">
        <v>128.8362961526239</v>
      </c>
      <c r="G89" s="179">
        <v>108.60785216872181</v>
      </c>
      <c r="H89" s="180">
        <v>84.663979450215848</v>
      </c>
      <c r="J89" s="177">
        <v>40210</v>
      </c>
      <c r="K89" s="184">
        <v>-2.9756931004839497</v>
      </c>
      <c r="L89" s="185">
        <v>1.3629565057145134</v>
      </c>
      <c r="M89" s="185">
        <v>1.3715468195366787</v>
      </c>
      <c r="N89" s="185">
        <v>0.49442201739932951</v>
      </c>
      <c r="O89" s="185">
        <v>-0.87594880419473919</v>
      </c>
      <c r="P89" s="186">
        <v>1.2105905723253869</v>
      </c>
    </row>
    <row r="90" spans="1:16" ht="15" customHeight="1" x14ac:dyDescent="0.3">
      <c r="A90" s="177">
        <v>40238</v>
      </c>
      <c r="B90" s="178" t="str">
        <f>MONTH(Serie_dessazonalizada[[#This Row],[Período]])&amp;YEAR(Serie_dessazonalizada[[#This Row],[Período]])</f>
        <v>32010</v>
      </c>
      <c r="C90" s="190">
        <v>130.39674419769051</v>
      </c>
      <c r="D90" s="179">
        <v>122.7242205099751</v>
      </c>
      <c r="E90" s="179">
        <v>116.07479630919489</v>
      </c>
      <c r="F90" s="179">
        <v>126.3670727594437</v>
      </c>
      <c r="G90" s="179">
        <v>103.4060309023604</v>
      </c>
      <c r="H90" s="180">
        <v>85.327210772442314</v>
      </c>
      <c r="J90" s="177">
        <v>40238</v>
      </c>
      <c r="K90" s="184">
        <v>9.176634271636253</v>
      </c>
      <c r="L90" s="185">
        <v>2.4858751089950419</v>
      </c>
      <c r="M90" s="185">
        <v>4.8253826380466682</v>
      </c>
      <c r="N90" s="185">
        <v>-1.916558816822143</v>
      </c>
      <c r="O90" s="185">
        <v>-4.7895443676396443</v>
      </c>
      <c r="P90" s="186">
        <v>0.66323132222646564</v>
      </c>
    </row>
    <row r="91" spans="1:16" ht="15" customHeight="1" x14ac:dyDescent="0.3">
      <c r="A91" s="177">
        <v>40269</v>
      </c>
      <c r="B91" s="178" t="str">
        <f>MONTH(Serie_dessazonalizada[[#This Row],[Período]])&amp;YEAR(Serie_dessazonalizada[[#This Row],[Período]])</f>
        <v>42010</v>
      </c>
      <c r="C91" s="190">
        <v>130.9194327965009</v>
      </c>
      <c r="D91" s="179">
        <v>123.08464587692249</v>
      </c>
      <c r="E91" s="179">
        <v>113.780316336127</v>
      </c>
      <c r="F91" s="179">
        <v>126.9228229282986</v>
      </c>
      <c r="G91" s="179">
        <v>103.2063036706206</v>
      </c>
      <c r="H91" s="180">
        <v>85.501920981906324</v>
      </c>
      <c r="J91" s="177">
        <v>40269</v>
      </c>
      <c r="K91" s="184">
        <v>0.40084482325567733</v>
      </c>
      <c r="L91" s="185">
        <v>0.29368723260140867</v>
      </c>
      <c r="M91" s="185">
        <v>-1.9767253926131902</v>
      </c>
      <c r="N91" s="185">
        <v>0.43979033202173079</v>
      </c>
      <c r="O91" s="185">
        <v>-0.19314853301775933</v>
      </c>
      <c r="P91" s="186">
        <v>0.17471020946400984</v>
      </c>
    </row>
    <row r="92" spans="1:16" ht="15" customHeight="1" x14ac:dyDescent="0.3">
      <c r="A92" s="177">
        <v>40299</v>
      </c>
      <c r="B92" s="178" t="str">
        <f>MONTH(Serie_dessazonalizada[[#This Row],[Período]])&amp;YEAR(Serie_dessazonalizada[[#This Row],[Período]])</f>
        <v>52010</v>
      </c>
      <c r="C92" s="190">
        <v>131.92366551907071</v>
      </c>
      <c r="D92" s="179">
        <v>122.94543505455739</v>
      </c>
      <c r="E92" s="179">
        <v>115.7252883913449</v>
      </c>
      <c r="F92" s="179">
        <v>129.8848487392448</v>
      </c>
      <c r="G92" s="179">
        <v>105.65639058534749</v>
      </c>
      <c r="H92" s="180">
        <v>85.531817471000878</v>
      </c>
      <c r="J92" s="177">
        <v>40299</v>
      </c>
      <c r="K92" s="184">
        <v>0.76706162035606562</v>
      </c>
      <c r="L92" s="185">
        <v>-0.11310169629468121</v>
      </c>
      <c r="M92" s="185">
        <v>1.7094099558240941</v>
      </c>
      <c r="N92" s="185">
        <v>2.333721975770672</v>
      </c>
      <c r="O92" s="185">
        <v>2.373970220410436</v>
      </c>
      <c r="P92" s="186">
        <v>2.9896489094554113E-2</v>
      </c>
    </row>
    <row r="93" spans="1:16" ht="15" customHeight="1" x14ac:dyDescent="0.3">
      <c r="A93" s="177">
        <v>40330</v>
      </c>
      <c r="B93" s="178" t="str">
        <f>MONTH(Serie_dessazonalizada[[#This Row],[Período]])&amp;YEAR(Serie_dessazonalizada[[#This Row],[Período]])</f>
        <v>62010</v>
      </c>
      <c r="C93" s="190">
        <v>130.36891876892591</v>
      </c>
      <c r="D93" s="179">
        <v>122.2949984061576</v>
      </c>
      <c r="E93" s="179">
        <v>112.7642292799418</v>
      </c>
      <c r="F93" s="179">
        <v>127.6838324026494</v>
      </c>
      <c r="G93" s="179">
        <v>104.33180925061561</v>
      </c>
      <c r="H93" s="180">
        <v>85.090846278148845</v>
      </c>
      <c r="J93" s="177">
        <v>40330</v>
      </c>
      <c r="K93" s="189">
        <v>-1.1785199751897806</v>
      </c>
      <c r="L93" s="179">
        <v>-0.52904497683151619</v>
      </c>
      <c r="M93" s="179">
        <v>-2.5586966794930537</v>
      </c>
      <c r="N93" s="179">
        <v>-1.6945905222664841</v>
      </c>
      <c r="O93" s="179">
        <v>-1.2536689237570666</v>
      </c>
      <c r="P93" s="187">
        <v>-0.44097119285203235</v>
      </c>
    </row>
    <row r="94" spans="1:16" ht="15" customHeight="1" x14ac:dyDescent="0.3">
      <c r="A94" s="177">
        <v>40360</v>
      </c>
      <c r="B94" s="178" t="str">
        <f>MONTH(Serie_dessazonalizada[[#This Row],[Período]])&amp;YEAR(Serie_dessazonalizada[[#This Row],[Período]])</f>
        <v>72010</v>
      </c>
      <c r="C94" s="190">
        <v>130.79564856933669</v>
      </c>
      <c r="D94" s="179">
        <v>123.2827153068371</v>
      </c>
      <c r="E94" s="179">
        <v>115.63804915172</v>
      </c>
      <c r="F94" s="179">
        <v>139.4344275700596</v>
      </c>
      <c r="G94" s="179">
        <v>113.25432358002109</v>
      </c>
      <c r="H94" s="180">
        <v>86.433809304161002</v>
      </c>
      <c r="J94" s="177">
        <v>40360</v>
      </c>
      <c r="K94" s="184">
        <v>0.32732479830345584</v>
      </c>
      <c r="L94" s="185">
        <v>0.80765110066003276</v>
      </c>
      <c r="M94" s="185">
        <v>2.5485208298136994</v>
      </c>
      <c r="N94" s="185">
        <v>9.2028841446071556</v>
      </c>
      <c r="O94" s="185">
        <v>8.5520555940640328</v>
      </c>
      <c r="P94" s="186">
        <v>1.342963026012157</v>
      </c>
    </row>
    <row r="95" spans="1:16" x14ac:dyDescent="0.3">
      <c r="A95" s="177">
        <v>40391</v>
      </c>
      <c r="B95" s="178" t="str">
        <f>MONTH(Serie_dessazonalizada[[#This Row],[Período]])&amp;YEAR(Serie_dessazonalizada[[#This Row],[Período]])</f>
        <v>82010</v>
      </c>
      <c r="C95" s="190">
        <v>132.29681818629041</v>
      </c>
      <c r="D95" s="179">
        <v>123.9575115922671</v>
      </c>
      <c r="E95" s="179">
        <v>115.6654279372497</v>
      </c>
      <c r="F95" s="179">
        <v>134.46954142413909</v>
      </c>
      <c r="G95" s="179">
        <v>108.32906210478291</v>
      </c>
      <c r="H95" s="180">
        <v>85.362771747067171</v>
      </c>
      <c r="J95" s="177">
        <v>40391</v>
      </c>
      <c r="K95" s="184">
        <v>1.1477213755761342</v>
      </c>
      <c r="L95" s="185">
        <v>0.54735676753265672</v>
      </c>
      <c r="M95" s="185">
        <v>2.3676277601141642E-2</v>
      </c>
      <c r="N95" s="185">
        <v>-3.5607319027618685</v>
      </c>
      <c r="O95" s="185">
        <v>-4.3488507277677479</v>
      </c>
      <c r="P95" s="186">
        <v>-1.0710375570938311</v>
      </c>
    </row>
    <row r="96" spans="1:16" ht="15" customHeight="1" x14ac:dyDescent="0.3">
      <c r="A96" s="177">
        <v>40422</v>
      </c>
      <c r="B96" s="178" t="str">
        <f>MONTH(Serie_dessazonalizada[[#This Row],[Período]])&amp;YEAR(Serie_dessazonalizada[[#This Row],[Período]])</f>
        <v>92010</v>
      </c>
      <c r="C96" s="190">
        <v>133.72936237570511</v>
      </c>
      <c r="D96" s="179">
        <v>123.7970217517484</v>
      </c>
      <c r="E96" s="179">
        <v>116.0350418885143</v>
      </c>
      <c r="F96" s="179">
        <v>135.0987115661049</v>
      </c>
      <c r="G96" s="179">
        <v>109.0706563242877</v>
      </c>
      <c r="H96" s="180">
        <v>84.205526683945138</v>
      </c>
      <c r="J96" s="177">
        <v>40422</v>
      </c>
      <c r="K96" s="184">
        <v>1.0828258827793562</v>
      </c>
      <c r="L96" s="185">
        <v>-0.12947165400237423</v>
      </c>
      <c r="M96" s="185">
        <v>0.31955438877130893</v>
      </c>
      <c r="N96" s="185">
        <v>0.46789044961586862</v>
      </c>
      <c r="O96" s="185">
        <v>0.68457550088218466</v>
      </c>
      <c r="P96" s="186">
        <v>-1.1572450631220335</v>
      </c>
    </row>
    <row r="97" spans="1:16" ht="15" customHeight="1" x14ac:dyDescent="0.3">
      <c r="A97" s="177">
        <v>40452</v>
      </c>
      <c r="B97" s="178" t="str">
        <f>MONTH(Serie_dessazonalizada[[#This Row],[Período]])&amp;YEAR(Serie_dessazonalizada[[#This Row],[Período]])</f>
        <v>102010</v>
      </c>
      <c r="C97" s="190">
        <v>128.06943592837609</v>
      </c>
      <c r="D97" s="179">
        <v>123.0803063061841</v>
      </c>
      <c r="E97" s="179">
        <v>115.2896308477267</v>
      </c>
      <c r="F97" s="179">
        <v>136.7642008070371</v>
      </c>
      <c r="G97" s="179">
        <v>110.96524880997499</v>
      </c>
      <c r="H97" s="180">
        <v>86.090452840515582</v>
      </c>
      <c r="J97" s="177">
        <v>40452</v>
      </c>
      <c r="K97" s="184">
        <v>-4.2323737635327756</v>
      </c>
      <c r="L97" s="185">
        <v>-0.57894401288711295</v>
      </c>
      <c r="M97" s="185">
        <v>-0.6424016647520906</v>
      </c>
      <c r="N97" s="185">
        <v>1.2327943187802095</v>
      </c>
      <c r="O97" s="185">
        <v>1.7370322592121532</v>
      </c>
      <c r="P97" s="186">
        <v>1.8849261565704438</v>
      </c>
    </row>
    <row r="98" spans="1:16" ht="15" customHeight="1" x14ac:dyDescent="0.3">
      <c r="A98" s="177">
        <v>40483</v>
      </c>
      <c r="B98" s="178" t="str">
        <f>MONTH(Serie_dessazonalizada[[#This Row],[Período]])&amp;YEAR(Serie_dessazonalizada[[#This Row],[Período]])</f>
        <v>112010</v>
      </c>
      <c r="C98" s="190">
        <v>132.64853110781789</v>
      </c>
      <c r="D98" s="179">
        <v>123.5102003390091</v>
      </c>
      <c r="E98" s="179">
        <v>116.7257915901769</v>
      </c>
      <c r="F98" s="179">
        <v>137.27466001175659</v>
      </c>
      <c r="G98" s="179">
        <v>110.7528919655139</v>
      </c>
      <c r="H98" s="180">
        <v>86.131511782800899</v>
      </c>
      <c r="J98" s="177">
        <v>40483</v>
      </c>
      <c r="K98" s="184">
        <v>3.5754785255731827</v>
      </c>
      <c r="L98" s="185">
        <v>0.34927930042322641</v>
      </c>
      <c r="M98" s="185">
        <v>1.2456981012863715</v>
      </c>
      <c r="N98" s="185">
        <v>0.37324036678261369</v>
      </c>
      <c r="O98" s="185">
        <v>-0.1913723861645672</v>
      </c>
      <c r="P98" s="186">
        <v>4.1058942285317812E-2</v>
      </c>
    </row>
    <row r="99" spans="1:16" ht="15" customHeight="1" x14ac:dyDescent="0.3">
      <c r="A99" s="177">
        <v>40513</v>
      </c>
      <c r="B99" s="178" t="str">
        <f>MONTH(Serie_dessazonalizada[[#This Row],[Período]])&amp;YEAR(Serie_dessazonalizada[[#This Row],[Período]])</f>
        <v>122010</v>
      </c>
      <c r="C99" s="190">
        <v>134.25291921961011</v>
      </c>
      <c r="D99" s="179">
        <v>123.65758937294019</v>
      </c>
      <c r="E99" s="179">
        <v>119.3668416950409</v>
      </c>
      <c r="F99" s="179">
        <v>135.6277589797842</v>
      </c>
      <c r="G99" s="179">
        <v>109.5026753624195</v>
      </c>
      <c r="H99" s="180">
        <v>82.241862122482416</v>
      </c>
      <c r="J99" s="177">
        <v>40513</v>
      </c>
      <c r="K99" s="189">
        <v>1.2095031120157356</v>
      </c>
      <c r="L99" s="179">
        <v>0.11933349110157693</v>
      </c>
      <c r="M99" s="179">
        <v>2.2626105755073462</v>
      </c>
      <c r="N99" s="179">
        <v>-1.1997123371723124</v>
      </c>
      <c r="O99" s="179">
        <v>-1.12883427322484</v>
      </c>
      <c r="P99" s="187">
        <v>-3.8896496603184829</v>
      </c>
    </row>
    <row r="100" spans="1:16" ht="15" customHeight="1" x14ac:dyDescent="0.3">
      <c r="A100" s="177">
        <v>40544</v>
      </c>
      <c r="B100" s="178" t="str">
        <f>MONTH(Serie_dessazonalizada[[#This Row],[Período]])&amp;YEAR(Serie_dessazonalizada[[#This Row],[Período]])</f>
        <v>12011</v>
      </c>
      <c r="C100" s="190">
        <v>128.1787803787694</v>
      </c>
      <c r="D100" s="179">
        <v>123.3943575794644</v>
      </c>
      <c r="E100" s="179">
        <v>115.267903038966</v>
      </c>
      <c r="F100" s="179">
        <v>139.2961175416047</v>
      </c>
      <c r="G100" s="179">
        <v>113.2847787114375</v>
      </c>
      <c r="H100" s="180">
        <v>83.970804010895364</v>
      </c>
      <c r="J100" s="177">
        <v>40544</v>
      </c>
      <c r="K100" s="184">
        <v>-4.524399823965588</v>
      </c>
      <c r="L100" s="185">
        <v>-0.21287152273518201</v>
      </c>
      <c r="M100" s="185">
        <v>-3.4339005689259157</v>
      </c>
      <c r="N100" s="185">
        <v>2.7047254849704321</v>
      </c>
      <c r="O100" s="185">
        <v>3.4538912738893601</v>
      </c>
      <c r="P100" s="186">
        <v>1.7289418884129475</v>
      </c>
    </row>
    <row r="101" spans="1:16" ht="15" customHeight="1" x14ac:dyDescent="0.3">
      <c r="A101" s="177">
        <v>40575</v>
      </c>
      <c r="B101" s="178" t="str">
        <f>MONTH(Serie_dessazonalizada[[#This Row],[Período]])&amp;YEAR(Serie_dessazonalizada[[#This Row],[Período]])</f>
        <v>22011</v>
      </c>
      <c r="C101" s="190">
        <v>143.72625294828271</v>
      </c>
      <c r="D101" s="179">
        <v>122.891168968274</v>
      </c>
      <c r="E101" s="179">
        <v>119.3074432194506</v>
      </c>
      <c r="F101" s="179">
        <v>145.48920120485809</v>
      </c>
      <c r="G101" s="179">
        <v>119.6040795791873</v>
      </c>
      <c r="H101" s="180">
        <v>85.533008705218649</v>
      </c>
      <c r="J101" s="177">
        <v>40575</v>
      </c>
      <c r="K101" s="184">
        <v>12.12952137910065</v>
      </c>
      <c r="L101" s="185">
        <v>-0.4077889954298346</v>
      </c>
      <c r="M101" s="185">
        <v>3.5044796287471733</v>
      </c>
      <c r="N101" s="185">
        <v>4.4459844054186588</v>
      </c>
      <c r="O101" s="185">
        <v>5.5782435554263845</v>
      </c>
      <c r="P101" s="186">
        <v>1.5622046943232846</v>
      </c>
    </row>
    <row r="102" spans="1:16" ht="15" customHeight="1" x14ac:dyDescent="0.3">
      <c r="A102" s="177">
        <v>40603</v>
      </c>
      <c r="B102" s="178" t="str">
        <f>MONTH(Serie_dessazonalizada[[#This Row],[Período]])&amp;YEAR(Serie_dessazonalizada[[#This Row],[Período]])</f>
        <v>32011</v>
      </c>
      <c r="C102" s="190">
        <v>128.648239236617</v>
      </c>
      <c r="D102" s="179">
        <v>122.6933385096291</v>
      </c>
      <c r="E102" s="179">
        <v>115.2195579100562</v>
      </c>
      <c r="F102" s="179">
        <v>136.69566436510661</v>
      </c>
      <c r="G102" s="179">
        <v>111.73057158293</v>
      </c>
      <c r="H102" s="180">
        <v>84.690422971154604</v>
      </c>
      <c r="J102" s="177">
        <v>40603</v>
      </c>
      <c r="K102" s="184">
        <v>-10.490786061952965</v>
      </c>
      <c r="L102" s="185">
        <v>-0.16098020737029031</v>
      </c>
      <c r="M102" s="185">
        <v>-3.4263455817046324</v>
      </c>
      <c r="N102" s="185">
        <v>-6.044116516503256</v>
      </c>
      <c r="O102" s="185">
        <v>-6.5829761191752842</v>
      </c>
      <c r="P102" s="186">
        <v>-0.8425857340640448</v>
      </c>
    </row>
    <row r="103" spans="1:16" ht="15" customHeight="1" x14ac:dyDescent="0.3">
      <c r="A103" s="177">
        <v>40634</v>
      </c>
      <c r="B103" s="178" t="str">
        <f>MONTH(Serie_dessazonalizada[[#This Row],[Período]])&amp;YEAR(Serie_dessazonalizada[[#This Row],[Período]])</f>
        <v>42011</v>
      </c>
      <c r="C103" s="190">
        <v>138.48616909454549</v>
      </c>
      <c r="D103" s="179">
        <v>123.28470450526051</v>
      </c>
      <c r="E103" s="179">
        <v>115.5723142754226</v>
      </c>
      <c r="F103" s="179">
        <v>137.5185882110402</v>
      </c>
      <c r="G103" s="179">
        <v>111.3103044659927</v>
      </c>
      <c r="H103" s="180">
        <v>85.251500748977648</v>
      </c>
      <c r="J103" s="177">
        <v>40634</v>
      </c>
      <c r="K103" s="184">
        <v>7.6471546880902261</v>
      </c>
      <c r="L103" s="185">
        <v>0.48198704413361065</v>
      </c>
      <c r="M103" s="185">
        <v>0.30616014482695314</v>
      </c>
      <c r="N103" s="185">
        <v>0.60201166566307696</v>
      </c>
      <c r="O103" s="185">
        <v>-0.37614335179996872</v>
      </c>
      <c r="P103" s="186">
        <v>0.56107777782304424</v>
      </c>
    </row>
    <row r="104" spans="1:16" ht="15" customHeight="1" x14ac:dyDescent="0.3">
      <c r="A104" s="177">
        <v>40664</v>
      </c>
      <c r="B104" s="178" t="str">
        <f>MONTH(Serie_dessazonalizada[[#This Row],[Período]])&amp;YEAR(Serie_dessazonalizada[[#This Row],[Período]])</f>
        <v>52011</v>
      </c>
      <c r="C104" s="190">
        <v>138.0826540128819</v>
      </c>
      <c r="D104" s="179">
        <v>124.2185346601087</v>
      </c>
      <c r="E104" s="179">
        <v>119.2233044476443</v>
      </c>
      <c r="F104" s="179">
        <v>143.7555311169354</v>
      </c>
      <c r="G104" s="179">
        <v>115.5402000554155</v>
      </c>
      <c r="H104" s="180">
        <v>86.031779098337978</v>
      </c>
      <c r="J104" s="177">
        <v>40664</v>
      </c>
      <c r="K104" s="184">
        <v>-0.29137572676163948</v>
      </c>
      <c r="L104" s="185">
        <v>0.75745824155205643</v>
      </c>
      <c r="M104" s="185">
        <v>3.159052576831638</v>
      </c>
      <c r="N104" s="185">
        <v>4.5353453573300238</v>
      </c>
      <c r="O104" s="185">
        <v>3.8000934502116155</v>
      </c>
      <c r="P104" s="186">
        <v>0.78027834936033003</v>
      </c>
    </row>
    <row r="105" spans="1:16" ht="15" customHeight="1" x14ac:dyDescent="0.3">
      <c r="A105" s="177">
        <v>40695</v>
      </c>
      <c r="B105" s="178" t="str">
        <f>MONTH(Serie_dessazonalizada[[#This Row],[Período]])&amp;YEAR(Serie_dessazonalizada[[#This Row],[Período]])</f>
        <v>62011</v>
      </c>
      <c r="C105" s="190">
        <v>133.90505088547269</v>
      </c>
      <c r="D105" s="179">
        <v>124.2503752029555</v>
      </c>
      <c r="E105" s="179">
        <v>116.99973732896311</v>
      </c>
      <c r="F105" s="179">
        <v>145.54339009332219</v>
      </c>
      <c r="G105" s="179">
        <v>116.8638980461164</v>
      </c>
      <c r="H105" s="180">
        <v>86.220605831641322</v>
      </c>
      <c r="J105" s="177">
        <v>40695</v>
      </c>
      <c r="K105" s="189">
        <v>-3.0254365816429627</v>
      </c>
      <c r="L105" s="179">
        <v>2.5632682702237081E-2</v>
      </c>
      <c r="M105" s="179">
        <v>-1.8650440272418765</v>
      </c>
      <c r="N105" s="179">
        <v>1.2436801300761666</v>
      </c>
      <c r="O105" s="179">
        <v>1.1456601166226421</v>
      </c>
      <c r="P105" s="187">
        <v>0.18882673330334399</v>
      </c>
    </row>
    <row r="106" spans="1:16" ht="15" customHeight="1" x14ac:dyDescent="0.3">
      <c r="A106" s="177">
        <v>40725</v>
      </c>
      <c r="B106" s="178" t="str">
        <f>MONTH(Serie_dessazonalizada[[#This Row],[Período]])&amp;YEAR(Serie_dessazonalizada[[#This Row],[Período]])</f>
        <v>72011</v>
      </c>
      <c r="C106" s="190">
        <v>133.66941760226749</v>
      </c>
      <c r="D106" s="179">
        <v>124.2662163757892</v>
      </c>
      <c r="E106" s="179">
        <v>118.2593212400641</v>
      </c>
      <c r="F106" s="179">
        <v>139.4632631652791</v>
      </c>
      <c r="G106" s="179">
        <v>112.49800705708481</v>
      </c>
      <c r="H106" s="180">
        <v>86.016247141199912</v>
      </c>
      <c r="J106" s="177">
        <v>40725</v>
      </c>
      <c r="K106" s="184">
        <v>-0.17597042206177679</v>
      </c>
      <c r="L106" s="185">
        <v>1.274939637633069E-2</v>
      </c>
      <c r="M106" s="185">
        <v>1.0765698623403501</v>
      </c>
      <c r="N106" s="185">
        <v>-4.1775355954980284</v>
      </c>
      <c r="O106" s="185">
        <v>-3.7358765726852154</v>
      </c>
      <c r="P106" s="186">
        <v>-0.20435869044140986</v>
      </c>
    </row>
    <row r="107" spans="1:16" x14ac:dyDescent="0.3">
      <c r="A107" s="177">
        <v>40756</v>
      </c>
      <c r="B107" s="178" t="str">
        <f>MONTH(Serie_dessazonalizada[[#This Row],[Período]])&amp;YEAR(Serie_dessazonalizada[[#This Row],[Período]])</f>
        <v>82011</v>
      </c>
      <c r="C107" s="190">
        <v>130.83123541352839</v>
      </c>
      <c r="D107" s="179">
        <v>124.4975772171222</v>
      </c>
      <c r="E107" s="179">
        <v>117.4787491991242</v>
      </c>
      <c r="F107" s="179">
        <v>141.58890680119109</v>
      </c>
      <c r="G107" s="179">
        <v>113.7835540413964</v>
      </c>
      <c r="H107" s="180">
        <v>86.497113178077399</v>
      </c>
      <c r="J107" s="177">
        <v>40756</v>
      </c>
      <c r="K107" s="184">
        <v>-2.1232846223540003</v>
      </c>
      <c r="L107" s="185">
        <v>0.18618160919404658</v>
      </c>
      <c r="M107" s="185">
        <v>-0.66005117630884724</v>
      </c>
      <c r="N107" s="185">
        <v>1.5241602610379668</v>
      </c>
      <c r="O107" s="185">
        <v>1.1427286739926599</v>
      </c>
      <c r="P107" s="186">
        <v>0.48086603687748664</v>
      </c>
    </row>
    <row r="108" spans="1:16" ht="15" customHeight="1" x14ac:dyDescent="0.3">
      <c r="A108" s="177">
        <v>40787</v>
      </c>
      <c r="B108" s="178" t="str">
        <f>MONTH(Serie_dessazonalizada[[#This Row],[Período]])&amp;YEAR(Serie_dessazonalizada[[#This Row],[Período]])</f>
        <v>92011</v>
      </c>
      <c r="C108" s="190">
        <v>133.9490825886887</v>
      </c>
      <c r="D108" s="179">
        <v>124.14160289189761</v>
      </c>
      <c r="E108" s="179">
        <v>117.2188211441006</v>
      </c>
      <c r="F108" s="179">
        <v>146.30489396626811</v>
      </c>
      <c r="G108" s="179">
        <v>117.7684230553353</v>
      </c>
      <c r="H108" s="180">
        <v>85.851352864487993</v>
      </c>
      <c r="J108" s="177">
        <v>40787</v>
      </c>
      <c r="K108" s="184">
        <v>2.383106117820784</v>
      </c>
      <c r="L108" s="185">
        <v>-0.2859287169932464</v>
      </c>
      <c r="M108" s="185">
        <v>-0.22125538175676365</v>
      </c>
      <c r="N108" s="185">
        <v>3.3307603481244987</v>
      </c>
      <c r="O108" s="185">
        <v>3.5021484849112214</v>
      </c>
      <c r="P108" s="186">
        <v>-0.64576031358940611</v>
      </c>
    </row>
    <row r="109" spans="1:16" ht="15" customHeight="1" x14ac:dyDescent="0.3">
      <c r="A109" s="177">
        <v>40817</v>
      </c>
      <c r="B109" s="178" t="str">
        <f>MONTH(Serie_dessazonalizada[[#This Row],[Período]])&amp;YEAR(Serie_dessazonalizada[[#This Row],[Período]])</f>
        <v>102011</v>
      </c>
      <c r="C109" s="190">
        <v>131.73433713635379</v>
      </c>
      <c r="D109" s="179">
        <v>123.8758274456976</v>
      </c>
      <c r="E109" s="179">
        <v>117.2423954766851</v>
      </c>
      <c r="F109" s="179">
        <v>143.24490795241019</v>
      </c>
      <c r="G109" s="179">
        <v>115.65287246144089</v>
      </c>
      <c r="H109" s="180">
        <v>84.913277330886643</v>
      </c>
      <c r="J109" s="177">
        <v>40817</v>
      </c>
      <c r="K109" s="184">
        <v>-1.6534233826263871</v>
      </c>
      <c r="L109" s="185">
        <v>-0.21409055466397267</v>
      </c>
      <c r="M109" s="185">
        <v>2.0111388558942692E-2</v>
      </c>
      <c r="N109" s="185">
        <v>-2.0915130935834791</v>
      </c>
      <c r="O109" s="185">
        <v>-1.7963648820366624</v>
      </c>
      <c r="P109" s="186">
        <v>-0.93807553360134932</v>
      </c>
    </row>
    <row r="110" spans="1:16" ht="15" customHeight="1" x14ac:dyDescent="0.3">
      <c r="A110" s="177">
        <v>40848</v>
      </c>
      <c r="B110" s="178" t="str">
        <f>MONTH(Serie_dessazonalizada[[#This Row],[Período]])&amp;YEAR(Serie_dessazonalizada[[#This Row],[Período]])</f>
        <v>112011</v>
      </c>
      <c r="C110" s="190">
        <v>130.42418902132701</v>
      </c>
      <c r="D110" s="179">
        <v>123.1697535343436</v>
      </c>
      <c r="E110" s="179">
        <v>118.4615509959449</v>
      </c>
      <c r="F110" s="179">
        <v>141.7586494209614</v>
      </c>
      <c r="G110" s="179">
        <v>115.0208850359415</v>
      </c>
      <c r="H110" s="180">
        <v>85.275179370073104</v>
      </c>
      <c r="J110" s="177">
        <v>40848</v>
      </c>
      <c r="K110" s="184">
        <v>-0.99453805553421282</v>
      </c>
      <c r="L110" s="185">
        <v>-0.569985223035957</v>
      </c>
      <c r="M110" s="185">
        <v>1.0398589301275769</v>
      </c>
      <c r="N110" s="185">
        <v>-1.0375646525198357</v>
      </c>
      <c r="O110" s="185">
        <v>-0.5464519921112172</v>
      </c>
      <c r="P110" s="186">
        <v>0.36190203918646091</v>
      </c>
    </row>
    <row r="111" spans="1:16" ht="15" customHeight="1" x14ac:dyDescent="0.3">
      <c r="A111" s="177">
        <v>40878</v>
      </c>
      <c r="B111" s="178" t="str">
        <f>MONTH(Serie_dessazonalizada[[#This Row],[Período]])&amp;YEAR(Serie_dessazonalizada[[#This Row],[Período]])</f>
        <v>122011</v>
      </c>
      <c r="C111" s="190">
        <v>131.74024831404131</v>
      </c>
      <c r="D111" s="179">
        <v>123.0798344691125</v>
      </c>
      <c r="E111" s="179">
        <v>118.6005239600178</v>
      </c>
      <c r="F111" s="179">
        <v>147.0122282550162</v>
      </c>
      <c r="G111" s="179">
        <v>119.6002663107801</v>
      </c>
      <c r="H111" s="180">
        <v>85.152692009824079</v>
      </c>
      <c r="J111" s="177">
        <v>40878</v>
      </c>
      <c r="K111" s="189">
        <v>1.009060744475166</v>
      </c>
      <c r="L111" s="179">
        <v>-7.3004177284505437E-2</v>
      </c>
      <c r="M111" s="179">
        <v>0.11731482738871858</v>
      </c>
      <c r="N111" s="179">
        <v>3.7060023183869033</v>
      </c>
      <c r="O111" s="179">
        <v>3.9813476251792359</v>
      </c>
      <c r="P111" s="187">
        <v>-0.12248736024902485</v>
      </c>
    </row>
    <row r="112" spans="1:16" ht="15" customHeight="1" x14ac:dyDescent="0.3">
      <c r="A112" s="177">
        <v>40909</v>
      </c>
      <c r="B112" s="178" t="str">
        <f>MONTH(Serie_dessazonalizada[[#This Row],[Período]])&amp;YEAR(Serie_dessazonalizada[[#This Row],[Período]])</f>
        <v>12012</v>
      </c>
      <c r="C112" s="190">
        <v>132.43465886034491</v>
      </c>
      <c r="D112" s="179">
        <v>123.4088691188517</v>
      </c>
      <c r="E112" s="179">
        <v>116.63086002553089</v>
      </c>
      <c r="F112" s="179">
        <v>138.81450367539119</v>
      </c>
      <c r="G112" s="179">
        <v>112.5825754743214</v>
      </c>
      <c r="H112" s="180">
        <v>84.969150691954169</v>
      </c>
      <c r="J112" s="177">
        <v>40909</v>
      </c>
      <c r="K112" s="184">
        <v>0.52710584289189355</v>
      </c>
      <c r="L112" s="185">
        <v>0.26733432910309307</v>
      </c>
      <c r="M112" s="185">
        <v>-1.6607548337230864</v>
      </c>
      <c r="N112" s="185">
        <v>-5.5762195274019932</v>
      </c>
      <c r="O112" s="185">
        <v>-5.867621413336404</v>
      </c>
      <c r="P112" s="186">
        <v>-0.1835413178699099</v>
      </c>
    </row>
    <row r="113" spans="1:16" ht="15" customHeight="1" x14ac:dyDescent="0.3">
      <c r="A113" s="177">
        <v>40940</v>
      </c>
      <c r="B113" s="178" t="str">
        <f>MONTH(Serie_dessazonalizada[[#This Row],[Período]])&amp;YEAR(Serie_dessazonalizada[[#This Row],[Período]])</f>
        <v>22012</v>
      </c>
      <c r="C113" s="190">
        <v>130.8967986665379</v>
      </c>
      <c r="D113" s="179">
        <v>123.2594987654842</v>
      </c>
      <c r="E113" s="179">
        <v>118.3495508401912</v>
      </c>
      <c r="F113" s="179">
        <v>149.73852986016371</v>
      </c>
      <c r="G113" s="179">
        <v>122.8310518276047</v>
      </c>
      <c r="H113" s="180">
        <v>84.678761220345208</v>
      </c>
      <c r="J113" s="177">
        <v>40940</v>
      </c>
      <c r="K113" s="184">
        <v>-1.1612218486013632</v>
      </c>
      <c r="L113" s="185">
        <v>-0.12103696795377585</v>
      </c>
      <c r="M113" s="185">
        <v>1.4736158288501677</v>
      </c>
      <c r="N113" s="185">
        <v>7.8695135562474432</v>
      </c>
      <c r="O113" s="185">
        <v>9.1030750629975028</v>
      </c>
      <c r="P113" s="186">
        <v>-0.290389471608961</v>
      </c>
    </row>
    <row r="114" spans="1:16" ht="15" customHeight="1" x14ac:dyDescent="0.3">
      <c r="A114" s="177">
        <v>40969</v>
      </c>
      <c r="B114" s="178" t="str">
        <f>MONTH(Serie_dessazonalizada[[#This Row],[Período]])&amp;YEAR(Serie_dessazonalizada[[#This Row],[Período]])</f>
        <v>32012</v>
      </c>
      <c r="C114" s="190">
        <v>128.6235772684218</v>
      </c>
      <c r="D114" s="179">
        <v>123.1538558996412</v>
      </c>
      <c r="E114" s="179">
        <v>121.3756370934274</v>
      </c>
      <c r="F114" s="179">
        <v>152.4457212564142</v>
      </c>
      <c r="G114" s="179">
        <v>124.0368658087133</v>
      </c>
      <c r="H114" s="180">
        <v>83.479466900424171</v>
      </c>
      <c r="J114" s="177">
        <v>40969</v>
      </c>
      <c r="K114" s="184">
        <v>-1.7366516379878638</v>
      </c>
      <c r="L114" s="185">
        <v>-8.5707687359651827E-2</v>
      </c>
      <c r="M114" s="185">
        <v>2.5569055663948919</v>
      </c>
      <c r="N114" s="185">
        <v>1.8079457563652175</v>
      </c>
      <c r="O114" s="185">
        <v>0.98168497555567935</v>
      </c>
      <c r="P114" s="186">
        <v>-1.1992943199210373</v>
      </c>
    </row>
    <row r="115" spans="1:16" ht="15" customHeight="1" x14ac:dyDescent="0.3">
      <c r="A115" s="177">
        <v>41000</v>
      </c>
      <c r="B115" s="178" t="str">
        <f>MONTH(Serie_dessazonalizada[[#This Row],[Período]])&amp;YEAR(Serie_dessazonalizada[[#This Row],[Período]])</f>
        <v>42012</v>
      </c>
      <c r="C115" s="190">
        <v>127.9015214776019</v>
      </c>
      <c r="D115" s="179">
        <v>121.5588947805513</v>
      </c>
      <c r="E115" s="179">
        <v>117.2270511701485</v>
      </c>
      <c r="F115" s="179">
        <v>144.10364674582769</v>
      </c>
      <c r="G115" s="179">
        <v>118.2751614959836</v>
      </c>
      <c r="H115" s="180">
        <v>84.247164711486874</v>
      </c>
      <c r="J115" s="177">
        <v>41000</v>
      </c>
      <c r="K115" s="184">
        <v>-0.56137125568592394</v>
      </c>
      <c r="L115" s="185">
        <v>-1.2950963714767041</v>
      </c>
      <c r="M115" s="185">
        <v>-3.4179725211951539</v>
      </c>
      <c r="N115" s="185">
        <v>-5.4721604790436311</v>
      </c>
      <c r="O115" s="185">
        <v>-4.6451547087744611</v>
      </c>
      <c r="P115" s="186">
        <v>0.76769781106270329</v>
      </c>
    </row>
    <row r="116" spans="1:16" ht="15" customHeight="1" x14ac:dyDescent="0.3">
      <c r="A116" s="177">
        <v>41030</v>
      </c>
      <c r="B116" s="178" t="str">
        <f>MONTH(Serie_dessazonalizada[[#This Row],[Período]])&amp;YEAR(Serie_dessazonalizada[[#This Row],[Período]])</f>
        <v>52012</v>
      </c>
      <c r="C116" s="190">
        <v>131.369983289705</v>
      </c>
      <c r="D116" s="179">
        <v>120.8858996294484</v>
      </c>
      <c r="E116" s="179">
        <v>116.8890660790312</v>
      </c>
      <c r="F116" s="179">
        <v>139.69966000839091</v>
      </c>
      <c r="G116" s="179">
        <v>115.294448947332</v>
      </c>
      <c r="H116" s="180">
        <v>84.229114653796159</v>
      </c>
      <c r="J116" s="177">
        <v>41030</v>
      </c>
      <c r="K116" s="184">
        <v>2.7118221675810927</v>
      </c>
      <c r="L116" s="185">
        <v>-0.5536371092529635</v>
      </c>
      <c r="M116" s="185">
        <v>-0.28831663659843942</v>
      </c>
      <c r="N116" s="185">
        <v>-3.0561244193941906</v>
      </c>
      <c r="O116" s="185">
        <v>-2.5201509014661672</v>
      </c>
      <c r="P116" s="186">
        <v>-1.8050057690714993E-2</v>
      </c>
    </row>
    <row r="117" spans="1:16" ht="15" customHeight="1" x14ac:dyDescent="0.3">
      <c r="A117" s="177">
        <v>41061</v>
      </c>
      <c r="B117" s="178" t="str">
        <f>MONTH(Serie_dessazonalizada[[#This Row],[Período]])&amp;YEAR(Serie_dessazonalizada[[#This Row],[Período]])</f>
        <v>62012</v>
      </c>
      <c r="C117" s="190">
        <v>132.95728667446701</v>
      </c>
      <c r="D117" s="179">
        <v>123.0476123615486</v>
      </c>
      <c r="E117" s="179">
        <v>119.10276274626921</v>
      </c>
      <c r="F117" s="179">
        <v>141.02577455729241</v>
      </c>
      <c r="G117" s="179">
        <v>114.29358112462489</v>
      </c>
      <c r="H117" s="180">
        <v>87.210207972073334</v>
      </c>
      <c r="J117" s="177">
        <v>41061</v>
      </c>
      <c r="K117" s="189">
        <v>1.2082694577661566</v>
      </c>
      <c r="L117" s="179">
        <v>1.7882257059975544</v>
      </c>
      <c r="M117" s="179">
        <v>1.8938440878133833</v>
      </c>
      <c r="N117" s="179">
        <v>0.94926111403696267</v>
      </c>
      <c r="O117" s="179">
        <v>-0.86809714764699264</v>
      </c>
      <c r="P117" s="187">
        <v>2.9810933182771748</v>
      </c>
    </row>
    <row r="118" spans="1:16" ht="15" customHeight="1" x14ac:dyDescent="0.3">
      <c r="A118" s="177">
        <v>41091</v>
      </c>
      <c r="B118" s="178" t="str">
        <f>MONTH(Serie_dessazonalizada[[#This Row],[Período]])&amp;YEAR(Serie_dessazonalizada[[#This Row],[Período]])</f>
        <v>72012</v>
      </c>
      <c r="C118" s="190">
        <v>138.66101314437731</v>
      </c>
      <c r="D118" s="179">
        <v>124.5713954851684</v>
      </c>
      <c r="E118" s="179">
        <v>121.8240205550744</v>
      </c>
      <c r="F118" s="179">
        <v>144.41852977092091</v>
      </c>
      <c r="G118" s="179">
        <v>115.9548731284567</v>
      </c>
      <c r="H118" s="180">
        <v>84.741768604814226</v>
      </c>
      <c r="J118" s="177">
        <v>41091</v>
      </c>
      <c r="K118" s="184">
        <v>4.2898938543137639</v>
      </c>
      <c r="L118" s="185">
        <v>1.2383687049062673</v>
      </c>
      <c r="M118" s="185">
        <v>2.284798224708211</v>
      </c>
      <c r="N118" s="185">
        <v>2.4057696008258271</v>
      </c>
      <c r="O118" s="185">
        <v>1.4535304498162001</v>
      </c>
      <c r="P118" s="186">
        <v>-2.4684393672591085</v>
      </c>
    </row>
    <row r="119" spans="1:16" x14ac:dyDescent="0.3">
      <c r="A119" s="177">
        <v>41122</v>
      </c>
      <c r="B119" s="178" t="str">
        <f>MONTH(Serie_dessazonalizada[[#This Row],[Período]])&amp;YEAR(Serie_dessazonalizada[[#This Row],[Período]])</f>
        <v>82012</v>
      </c>
      <c r="C119" s="190">
        <v>140.24486201704181</v>
      </c>
      <c r="D119" s="179">
        <v>124.7199739517399</v>
      </c>
      <c r="E119" s="179">
        <v>122.3684604631047</v>
      </c>
      <c r="F119" s="179">
        <v>146.57113196932141</v>
      </c>
      <c r="G119" s="179">
        <v>117.5042418399493</v>
      </c>
      <c r="H119" s="180">
        <v>85.974031749449836</v>
      </c>
      <c r="J119" s="177">
        <v>41122</v>
      </c>
      <c r="K119" s="184">
        <v>1.1422452762661996</v>
      </c>
      <c r="L119" s="185">
        <v>0.11927173649523515</v>
      </c>
      <c r="M119" s="185">
        <v>0.44690686249693046</v>
      </c>
      <c r="N119" s="185">
        <v>1.4905304754279072</v>
      </c>
      <c r="O119" s="185">
        <v>1.3361824903867463</v>
      </c>
      <c r="P119" s="186">
        <v>1.2322631446356098</v>
      </c>
    </row>
    <row r="120" spans="1:16" ht="15" customHeight="1" x14ac:dyDescent="0.3">
      <c r="A120" s="177">
        <v>41153</v>
      </c>
      <c r="B120" s="178" t="str">
        <f>MONTH(Serie_dessazonalizada[[#This Row],[Período]])&amp;YEAR(Serie_dessazonalizada[[#This Row],[Período]])</f>
        <v>92012</v>
      </c>
      <c r="C120" s="190">
        <v>131.1455652835815</v>
      </c>
      <c r="D120" s="179">
        <v>124.84528848742509</v>
      </c>
      <c r="E120" s="179">
        <v>121.5621915080027</v>
      </c>
      <c r="F120" s="179">
        <v>141.75950541858879</v>
      </c>
      <c r="G120" s="179">
        <v>113.36153707477</v>
      </c>
      <c r="H120" s="180">
        <v>84.933668593600089</v>
      </c>
      <c r="J120" s="177">
        <v>41153</v>
      </c>
      <c r="K120" s="184">
        <v>-6.4881497992807811</v>
      </c>
      <c r="L120" s="185">
        <v>0.10047671733292844</v>
      </c>
      <c r="M120" s="185">
        <v>-0.65888624572922261</v>
      </c>
      <c r="N120" s="185">
        <v>-3.2827927887871811</v>
      </c>
      <c r="O120" s="185">
        <v>-3.5255789070338559</v>
      </c>
      <c r="P120" s="186">
        <v>-1.0403631558497466</v>
      </c>
    </row>
    <row r="121" spans="1:16" ht="15" customHeight="1" x14ac:dyDescent="0.3">
      <c r="A121" s="177">
        <v>41183</v>
      </c>
      <c r="B121" s="178" t="str">
        <f>MONTH(Serie_dessazonalizada[[#This Row],[Período]])&amp;YEAR(Serie_dessazonalizada[[#This Row],[Período]])</f>
        <v>102012</v>
      </c>
      <c r="C121" s="190">
        <v>134.21321075090191</v>
      </c>
      <c r="D121" s="179">
        <v>125.7351218491272</v>
      </c>
      <c r="E121" s="179">
        <v>122.1906902661638</v>
      </c>
      <c r="F121" s="179">
        <v>145.99702801085451</v>
      </c>
      <c r="G121" s="179">
        <v>116.1586858397341</v>
      </c>
      <c r="H121" s="180">
        <v>86.136645753128533</v>
      </c>
      <c r="J121" s="177">
        <v>41183</v>
      </c>
      <c r="K121" s="184">
        <v>2.3391149069258317</v>
      </c>
      <c r="L121" s="185">
        <v>0.71274885298673474</v>
      </c>
      <c r="M121" s="185">
        <v>0.51701828534386463</v>
      </c>
      <c r="N121" s="185">
        <v>2.9892334766216369</v>
      </c>
      <c r="O121" s="185">
        <v>2.4674583965099095</v>
      </c>
      <c r="P121" s="186">
        <v>1.2029771595284444</v>
      </c>
    </row>
    <row r="122" spans="1:16" ht="15" customHeight="1" x14ac:dyDescent="0.3">
      <c r="A122" s="177">
        <v>41214</v>
      </c>
      <c r="B122" s="178" t="str">
        <f>MONTH(Serie_dessazonalizada[[#This Row],[Período]])&amp;YEAR(Serie_dessazonalizada[[#This Row],[Período]])</f>
        <v>112012</v>
      </c>
      <c r="C122" s="190">
        <v>139.01732679357329</v>
      </c>
      <c r="D122" s="179">
        <v>126.8851316896162</v>
      </c>
      <c r="E122" s="179">
        <v>120.99246012581381</v>
      </c>
      <c r="F122" s="179">
        <v>150.040910899257</v>
      </c>
      <c r="G122" s="179">
        <v>118.3011598125976</v>
      </c>
      <c r="H122" s="180">
        <v>85.146369933426115</v>
      </c>
      <c r="J122" s="177">
        <v>41214</v>
      </c>
      <c r="K122" s="184">
        <v>3.5794658482522728</v>
      </c>
      <c r="L122" s="185">
        <v>0.914628962517674</v>
      </c>
      <c r="M122" s="185">
        <v>-0.98062310454252122</v>
      </c>
      <c r="N122" s="185">
        <v>2.7698391833714866</v>
      </c>
      <c r="O122" s="185">
        <v>1.8444371657402381</v>
      </c>
      <c r="P122" s="186">
        <v>-0.9902758197024184</v>
      </c>
    </row>
    <row r="123" spans="1:16" ht="15" customHeight="1" x14ac:dyDescent="0.3">
      <c r="A123" s="177">
        <v>41244</v>
      </c>
      <c r="B123" s="178" t="str">
        <f>MONTH(Serie_dessazonalizada[[#This Row],[Período]])&amp;YEAR(Serie_dessazonalizada[[#This Row],[Período]])</f>
        <v>122012</v>
      </c>
      <c r="C123" s="190">
        <v>136.1053338717542</v>
      </c>
      <c r="D123" s="179">
        <v>127.4841817849794</v>
      </c>
      <c r="E123" s="179">
        <v>123.47018410381</v>
      </c>
      <c r="F123" s="179">
        <v>153.9185531071214</v>
      </c>
      <c r="G123" s="179">
        <v>120.8849185398297</v>
      </c>
      <c r="H123" s="180">
        <v>85.787880159880572</v>
      </c>
      <c r="J123" s="177">
        <v>41244</v>
      </c>
      <c r="K123" s="189">
        <v>-2.094697825791966</v>
      </c>
      <c r="L123" s="179">
        <v>0.47212000916591279</v>
      </c>
      <c r="M123" s="179">
        <v>2.0478333736000858</v>
      </c>
      <c r="N123" s="179">
        <v>2.5843899404662967</v>
      </c>
      <c r="O123" s="179">
        <v>2.1840518988360387</v>
      </c>
      <c r="P123" s="187">
        <v>0.64151022645445721</v>
      </c>
    </row>
    <row r="124" spans="1:16" ht="15" customHeight="1" x14ac:dyDescent="0.3">
      <c r="A124" s="177">
        <v>41275</v>
      </c>
      <c r="B124" s="178" t="str">
        <f>MONTH(Serie_dessazonalizada[[#This Row],[Período]])&amp;YEAR(Serie_dessazonalizada[[#This Row],[Período]])</f>
        <v>12013</v>
      </c>
      <c r="C124" s="190">
        <v>140.88629595673129</v>
      </c>
      <c r="D124" s="179">
        <v>128.22402176215911</v>
      </c>
      <c r="E124" s="179">
        <v>125.2986892905638</v>
      </c>
      <c r="F124" s="179">
        <v>143.0192119279908</v>
      </c>
      <c r="G124" s="179">
        <v>111.5481464648806</v>
      </c>
      <c r="H124" s="180">
        <v>85.437321262719138</v>
      </c>
      <c r="J124" s="177">
        <v>41275</v>
      </c>
      <c r="K124" s="184">
        <v>3.5126926689603302</v>
      </c>
      <c r="L124" s="185">
        <v>0.58033864815288283</v>
      </c>
      <c r="M124" s="185">
        <v>1.4809285334963538</v>
      </c>
      <c r="N124" s="185">
        <v>-7.0812393692039706</v>
      </c>
      <c r="O124" s="185">
        <v>-7.7236864513192147</v>
      </c>
      <c r="P124" s="186">
        <v>-0.3505588971614344</v>
      </c>
    </row>
    <row r="125" spans="1:16" ht="15" customHeight="1" x14ac:dyDescent="0.3">
      <c r="A125" s="177">
        <v>41306</v>
      </c>
      <c r="B125" s="178" t="str">
        <f>MONTH(Serie_dessazonalizada[[#This Row],[Período]])&amp;YEAR(Serie_dessazonalizada[[#This Row],[Período]])</f>
        <v>22013</v>
      </c>
      <c r="C125" s="190">
        <v>125.4914052594564</v>
      </c>
      <c r="D125" s="179">
        <v>127.1131153616686</v>
      </c>
      <c r="E125" s="179">
        <v>120.60963157580009</v>
      </c>
      <c r="F125" s="179">
        <v>171.28287964003539</v>
      </c>
      <c r="G125" s="179">
        <v>136.094416899442</v>
      </c>
      <c r="H125" s="180">
        <v>83.105775712767155</v>
      </c>
      <c r="J125" s="177">
        <v>41306</v>
      </c>
      <c r="K125" s="184">
        <v>-10.927173997109652</v>
      </c>
      <c r="L125" s="185">
        <v>-0.86637931428411341</v>
      </c>
      <c r="M125" s="185">
        <v>-3.7423038830756847</v>
      </c>
      <c r="N125" s="185">
        <v>19.762147568170882</v>
      </c>
      <c r="O125" s="185">
        <v>22.005090369017875</v>
      </c>
      <c r="P125" s="186">
        <v>-2.3315455499519828</v>
      </c>
    </row>
    <row r="126" spans="1:16" ht="15" customHeight="1" x14ac:dyDescent="0.3">
      <c r="A126" s="177">
        <v>41334</v>
      </c>
      <c r="B126" s="178" t="str">
        <f>MONTH(Serie_dessazonalizada[[#This Row],[Período]])&amp;YEAR(Serie_dessazonalizada[[#This Row],[Período]])</f>
        <v>32013</v>
      </c>
      <c r="C126" s="190">
        <v>139.16495617948459</v>
      </c>
      <c r="D126" s="179">
        <v>127.81401839259669</v>
      </c>
      <c r="E126" s="179">
        <v>123.4467379346205</v>
      </c>
      <c r="F126" s="179">
        <v>140.29987030150619</v>
      </c>
      <c r="G126" s="179">
        <v>110.20776819986889</v>
      </c>
      <c r="H126" s="180">
        <v>84.667743166314153</v>
      </c>
      <c r="J126" s="177">
        <v>41334</v>
      </c>
      <c r="K126" s="184">
        <v>10.896005899175172</v>
      </c>
      <c r="L126" s="185">
        <v>0.55140103279967956</v>
      </c>
      <c r="M126" s="185">
        <v>2.3523049707994153</v>
      </c>
      <c r="N126" s="185">
        <v>-18.088795216219193</v>
      </c>
      <c r="O126" s="185">
        <v>-19.021095272923894</v>
      </c>
      <c r="P126" s="186">
        <v>1.5619674535469983</v>
      </c>
    </row>
    <row r="127" spans="1:16" ht="15" customHeight="1" x14ac:dyDescent="0.3">
      <c r="A127" s="177">
        <v>41365</v>
      </c>
      <c r="B127" s="178" t="str">
        <f>MONTH(Serie_dessazonalizada[[#This Row],[Período]])&amp;YEAR(Serie_dessazonalizada[[#This Row],[Período]])</f>
        <v>42013</v>
      </c>
      <c r="C127" s="190">
        <v>141.35863902011471</v>
      </c>
      <c r="D127" s="179">
        <v>128.56550305388731</v>
      </c>
      <c r="E127" s="179">
        <v>128.64427900682671</v>
      </c>
      <c r="F127" s="179">
        <v>148.59682857760541</v>
      </c>
      <c r="G127" s="179">
        <v>115.61739065457751</v>
      </c>
      <c r="H127" s="180">
        <v>86.847859991479652</v>
      </c>
      <c r="J127" s="177">
        <v>41365</v>
      </c>
      <c r="K127" s="184">
        <v>1.5763184215722159</v>
      </c>
      <c r="L127" s="185">
        <v>0.58795167442614904</v>
      </c>
      <c r="M127" s="185">
        <v>4.2103510867649767</v>
      </c>
      <c r="N127" s="185">
        <v>5.9137319644479716</v>
      </c>
      <c r="O127" s="185">
        <v>4.908567284384084</v>
      </c>
      <c r="P127" s="186">
        <v>2.1801168251654985</v>
      </c>
    </row>
    <row r="128" spans="1:16" ht="15" customHeight="1" x14ac:dyDescent="0.3">
      <c r="A128" s="177">
        <v>41395</v>
      </c>
      <c r="B128" s="178" t="str">
        <f>MONTH(Serie_dessazonalizada[[#This Row],[Período]])&amp;YEAR(Serie_dessazonalizada[[#This Row],[Período]])</f>
        <v>52013</v>
      </c>
      <c r="C128" s="190">
        <v>135.11910447668569</v>
      </c>
      <c r="D128" s="179">
        <v>128.1627940471412</v>
      </c>
      <c r="E128" s="179">
        <v>125.0236274837379</v>
      </c>
      <c r="F128" s="179">
        <v>150.0920981528694</v>
      </c>
      <c r="G128" s="179">
        <v>117.1291073379787</v>
      </c>
      <c r="H128" s="180">
        <v>85.860995448518352</v>
      </c>
      <c r="J128" s="177">
        <v>41395</v>
      </c>
      <c r="K128" s="184">
        <v>-4.4139746864294285</v>
      </c>
      <c r="L128" s="185">
        <v>-0.31323255241906905</v>
      </c>
      <c r="M128" s="185">
        <v>-2.8144675776034118</v>
      </c>
      <c r="N128" s="185">
        <v>1.0062594131900184</v>
      </c>
      <c r="O128" s="185">
        <v>1.3075166935030098</v>
      </c>
      <c r="P128" s="186">
        <v>-0.98686454296129966</v>
      </c>
    </row>
    <row r="129" spans="1:16" ht="15" customHeight="1" x14ac:dyDescent="0.3">
      <c r="A129" s="177">
        <v>41426</v>
      </c>
      <c r="B129" s="178" t="str">
        <f>MONTH(Serie_dessazonalizada[[#This Row],[Período]])&amp;YEAR(Serie_dessazonalizada[[#This Row],[Período]])</f>
        <v>62013</v>
      </c>
      <c r="C129" s="190">
        <v>135.75965469139101</v>
      </c>
      <c r="D129" s="179">
        <v>127.9149600555252</v>
      </c>
      <c r="E129" s="179">
        <v>125.8621778502291</v>
      </c>
      <c r="F129" s="179">
        <v>147.51552297282939</v>
      </c>
      <c r="G129" s="179">
        <v>115.0540399486277</v>
      </c>
      <c r="H129" s="180">
        <v>85.202834167365793</v>
      </c>
      <c r="J129" s="177">
        <v>41426</v>
      </c>
      <c r="K129" s="189">
        <v>0.47406339553992438</v>
      </c>
      <c r="L129" s="179">
        <v>-0.19337436692028287</v>
      </c>
      <c r="M129" s="179">
        <v>0.67071351501161425</v>
      </c>
      <c r="N129" s="179">
        <v>-1.7166627768876663</v>
      </c>
      <c r="O129" s="179">
        <v>-1.7716069357237882</v>
      </c>
      <c r="P129" s="187">
        <v>-0.65816128115255879</v>
      </c>
    </row>
    <row r="130" spans="1:16" ht="15" customHeight="1" x14ac:dyDescent="0.3">
      <c r="A130" s="177">
        <v>41456</v>
      </c>
      <c r="B130" s="178" t="str">
        <f>MONTH(Serie_dessazonalizada[[#This Row],[Período]])&amp;YEAR(Serie_dessazonalizada[[#This Row],[Período]])</f>
        <v>72013</v>
      </c>
      <c r="C130" s="190">
        <v>135.22661269410941</v>
      </c>
      <c r="D130" s="179">
        <v>127.78651384050551</v>
      </c>
      <c r="E130" s="179">
        <v>122.71997733896301</v>
      </c>
      <c r="F130" s="179">
        <v>146.89919358583569</v>
      </c>
      <c r="G130" s="179">
        <v>114.9990494978761</v>
      </c>
      <c r="H130" s="180">
        <v>84.095643048106595</v>
      </c>
      <c r="J130" s="177">
        <v>41456</v>
      </c>
      <c r="K130" s="184">
        <v>-0.39263652997152354</v>
      </c>
      <c r="L130" s="185">
        <v>-0.10041531886804889</v>
      </c>
      <c r="M130" s="185">
        <v>-2.49654071217899</v>
      </c>
      <c r="N130" s="185">
        <v>-0.41780646170180913</v>
      </c>
      <c r="O130" s="185">
        <v>-4.7795323637620027E-2</v>
      </c>
      <c r="P130" s="186">
        <v>-1.1071911192591983</v>
      </c>
    </row>
    <row r="131" spans="1:16" x14ac:dyDescent="0.3">
      <c r="A131" s="177">
        <v>41487</v>
      </c>
      <c r="B131" s="178" t="str">
        <f>MONTH(Serie_dessazonalizada[[#This Row],[Período]])&amp;YEAR(Serie_dessazonalizada[[#This Row],[Período]])</f>
        <v>82013</v>
      </c>
      <c r="C131" s="190">
        <v>131.4942040983963</v>
      </c>
      <c r="D131" s="179">
        <v>127.728019790489</v>
      </c>
      <c r="E131" s="179">
        <v>125.22042407610159</v>
      </c>
      <c r="F131" s="179">
        <v>146.25306576270651</v>
      </c>
      <c r="G131" s="179">
        <v>114.54725288969669</v>
      </c>
      <c r="H131" s="180">
        <v>84.234921203066421</v>
      </c>
      <c r="J131" s="177">
        <v>41487</v>
      </c>
      <c r="K131" s="184">
        <v>-2.7601139460292772</v>
      </c>
      <c r="L131" s="185">
        <v>-4.5774822599444584E-2</v>
      </c>
      <c r="M131" s="185">
        <v>2.0375221633492826</v>
      </c>
      <c r="N131" s="185">
        <v>-0.43984436357823414</v>
      </c>
      <c r="O131" s="185">
        <v>-0.39286986297025989</v>
      </c>
      <c r="P131" s="186">
        <v>0.13927815495982543</v>
      </c>
    </row>
    <row r="132" spans="1:16" ht="15" customHeight="1" x14ac:dyDescent="0.3">
      <c r="A132" s="177">
        <v>41518</v>
      </c>
      <c r="B132" s="178" t="str">
        <f>MONTH(Serie_dessazonalizada[[#This Row],[Período]])&amp;YEAR(Serie_dessazonalizada[[#This Row],[Período]])</f>
        <v>92013</v>
      </c>
      <c r="C132" s="190">
        <v>132.93090009119521</v>
      </c>
      <c r="D132" s="179">
        <v>127.2961993630539</v>
      </c>
      <c r="E132" s="179">
        <v>123.2844185762238</v>
      </c>
      <c r="F132" s="179">
        <v>147.30431814286769</v>
      </c>
      <c r="G132" s="179">
        <v>115.391603904344</v>
      </c>
      <c r="H132" s="180">
        <v>83.269283487752475</v>
      </c>
      <c r="J132" s="177">
        <v>41518</v>
      </c>
      <c r="K132" s="184">
        <v>1.0925926375613075</v>
      </c>
      <c r="L132" s="185">
        <v>-0.33807807256654393</v>
      </c>
      <c r="M132" s="185">
        <v>-1.5460780572833741</v>
      </c>
      <c r="N132" s="185">
        <v>0.71878997864346672</v>
      </c>
      <c r="O132" s="185">
        <v>0.7371202655207888</v>
      </c>
      <c r="P132" s="186">
        <v>-0.96563771531394593</v>
      </c>
    </row>
    <row r="133" spans="1:16" ht="15" customHeight="1" x14ac:dyDescent="0.3">
      <c r="A133" s="177">
        <v>41548</v>
      </c>
      <c r="B133" s="178" t="str">
        <f>MONTH(Serie_dessazonalizada[[#This Row],[Período]])&amp;YEAR(Serie_dessazonalizada[[#This Row],[Período]])</f>
        <v>102013</v>
      </c>
      <c r="C133" s="190">
        <v>126.13308649916139</v>
      </c>
      <c r="D133" s="179">
        <v>127.44524416756531</v>
      </c>
      <c r="E133" s="179">
        <v>125.4435481349303</v>
      </c>
      <c r="F133" s="179">
        <v>151.6134412596835</v>
      </c>
      <c r="G133" s="179">
        <v>118.7628279102499</v>
      </c>
      <c r="H133" s="180">
        <v>83.925001046591234</v>
      </c>
      <c r="J133" s="177">
        <v>41548</v>
      </c>
      <c r="K133" s="184">
        <v>-5.1137949019906452</v>
      </c>
      <c r="L133" s="185">
        <v>0.11708503887560948</v>
      </c>
      <c r="M133" s="185">
        <v>1.7513401804069493</v>
      </c>
      <c r="N133" s="185">
        <v>2.9253202968812322</v>
      </c>
      <c r="O133" s="185">
        <v>2.9215505217351341</v>
      </c>
      <c r="P133" s="186">
        <v>0.65571755883875937</v>
      </c>
    </row>
    <row r="134" spans="1:16" ht="15" customHeight="1" x14ac:dyDescent="0.3">
      <c r="A134" s="177">
        <v>41579</v>
      </c>
      <c r="B134" s="178" t="str">
        <f>MONTH(Serie_dessazonalizada[[#This Row],[Período]])&amp;YEAR(Serie_dessazonalizada[[#This Row],[Período]])</f>
        <v>112013</v>
      </c>
      <c r="C134" s="190">
        <v>130.14669656953549</v>
      </c>
      <c r="D134" s="179">
        <v>126.51954106407671</v>
      </c>
      <c r="E134" s="179">
        <v>122.14976617983331</v>
      </c>
      <c r="F134" s="179">
        <v>146.9025896728964</v>
      </c>
      <c r="G134" s="179">
        <v>116.1256386199627</v>
      </c>
      <c r="H134" s="180">
        <v>86.748345384787157</v>
      </c>
      <c r="J134" s="177">
        <v>41579</v>
      </c>
      <c r="K134" s="184">
        <v>3.1820438092591861</v>
      </c>
      <c r="L134" s="185">
        <v>-0.72635358779766201</v>
      </c>
      <c r="M134" s="185">
        <v>-2.6257085390745747</v>
      </c>
      <c r="N134" s="185">
        <v>-3.1071464031466407</v>
      </c>
      <c r="O134" s="185">
        <v>-2.2205511073550248</v>
      </c>
      <c r="P134" s="186">
        <v>2.8233443381959233</v>
      </c>
    </row>
    <row r="135" spans="1:16" ht="15" customHeight="1" x14ac:dyDescent="0.3">
      <c r="A135" s="177">
        <v>41609</v>
      </c>
      <c r="B135" s="178" t="str">
        <f>MONTH(Serie_dessazonalizada[[#This Row],[Período]])&amp;YEAR(Serie_dessazonalizada[[#This Row],[Período]])</f>
        <v>122013</v>
      </c>
      <c r="C135" s="190">
        <v>131.03422263810791</v>
      </c>
      <c r="D135" s="179">
        <v>126.3261015755522</v>
      </c>
      <c r="E135" s="179">
        <v>118.82957449718771</v>
      </c>
      <c r="F135" s="179">
        <v>146.26173381839789</v>
      </c>
      <c r="G135" s="179">
        <v>115.4368826923042</v>
      </c>
      <c r="H135" s="180">
        <v>88.122801640475359</v>
      </c>
      <c r="J135" s="177">
        <v>41609</v>
      </c>
      <c r="K135" s="189">
        <v>0.68194283217801122</v>
      </c>
      <c r="L135" s="179">
        <v>-0.15289297360518825</v>
      </c>
      <c r="M135" s="179">
        <v>-2.7181318364191491</v>
      </c>
      <c r="N135" s="179">
        <v>-0.4362454439540418</v>
      </c>
      <c r="O135" s="179">
        <v>-0.59311271468013593</v>
      </c>
      <c r="P135" s="187">
        <v>1.3744562556882016</v>
      </c>
    </row>
    <row r="136" spans="1:16" ht="15" customHeight="1" x14ac:dyDescent="0.3">
      <c r="A136" s="177">
        <v>41640</v>
      </c>
      <c r="B136" s="178" t="str">
        <f>MONTH(Serie_dessazonalizada[[#This Row],[Período]])&amp;YEAR(Serie_dessazonalizada[[#This Row],[Período]])</f>
        <v>12014</v>
      </c>
      <c r="C136" s="190">
        <v>133.93992294862011</v>
      </c>
      <c r="D136" s="179">
        <v>126.217997054118</v>
      </c>
      <c r="E136" s="179">
        <v>122.88537851638441</v>
      </c>
      <c r="F136" s="179">
        <v>152.0914035585559</v>
      </c>
      <c r="G136" s="179">
        <v>120.4254868019792</v>
      </c>
      <c r="H136" s="180">
        <v>86.626273628360224</v>
      </c>
      <c r="J136" s="177">
        <v>41640</v>
      </c>
      <c r="K136" s="184">
        <v>2.2175125337578447</v>
      </c>
      <c r="L136" s="185">
        <v>-8.557575994660567E-2</v>
      </c>
      <c r="M136" s="185">
        <v>3.4131267711412083</v>
      </c>
      <c r="N136" s="185">
        <v>3.985779183635461</v>
      </c>
      <c r="O136" s="185">
        <v>4.3214993278812646</v>
      </c>
      <c r="P136" s="186">
        <v>-1.4965280121151352</v>
      </c>
    </row>
    <row r="137" spans="1:16" ht="15" customHeight="1" x14ac:dyDescent="0.3">
      <c r="A137" s="177">
        <v>41671</v>
      </c>
      <c r="B137" s="178" t="str">
        <f>MONTH(Serie_dessazonalizada[[#This Row],[Período]])&amp;YEAR(Serie_dessazonalizada[[#This Row],[Período]])</f>
        <v>22014</v>
      </c>
      <c r="C137" s="190">
        <v>139.38762887568069</v>
      </c>
      <c r="D137" s="179">
        <v>127.25749838966991</v>
      </c>
      <c r="E137" s="179">
        <v>129.24532879317681</v>
      </c>
      <c r="F137" s="179">
        <v>185.42826375014869</v>
      </c>
      <c r="G137" s="179">
        <v>146.87188536052409</v>
      </c>
      <c r="H137" s="180">
        <v>85.928979008339979</v>
      </c>
      <c r="J137" s="177">
        <v>41671</v>
      </c>
      <c r="K137" s="184">
        <v>4.0672756913189687</v>
      </c>
      <c r="L137" s="185">
        <v>0.82357616173088299</v>
      </c>
      <c r="M137" s="185">
        <v>5.1755142504154197</v>
      </c>
      <c r="N137" s="185">
        <v>21.918964130512443</v>
      </c>
      <c r="O137" s="185">
        <v>21.960798549257131</v>
      </c>
      <c r="P137" s="186">
        <v>-0.69729462002024434</v>
      </c>
    </row>
    <row r="138" spans="1:16" ht="15" customHeight="1" x14ac:dyDescent="0.3">
      <c r="A138" s="177">
        <v>41699</v>
      </c>
      <c r="B138" s="178" t="str">
        <f>MONTH(Serie_dessazonalizada[[#This Row],[Período]])&amp;YEAR(Serie_dessazonalizada[[#This Row],[Período]])</f>
        <v>32014</v>
      </c>
      <c r="C138" s="190">
        <v>126.1627336494427</v>
      </c>
      <c r="D138" s="179">
        <v>127.7584529300869</v>
      </c>
      <c r="E138" s="179">
        <v>120.114007339336</v>
      </c>
      <c r="F138" s="179">
        <v>151.19365590541199</v>
      </c>
      <c r="G138" s="179">
        <v>118.88434059409271</v>
      </c>
      <c r="H138" s="180">
        <v>87.023938084098177</v>
      </c>
      <c r="J138" s="177">
        <v>41699</v>
      </c>
      <c r="K138" s="184">
        <v>-9.4878543619055495</v>
      </c>
      <c r="L138" s="185">
        <v>0.39365424179803243</v>
      </c>
      <c r="M138" s="185">
        <v>-7.0651075277568385</v>
      </c>
      <c r="N138" s="185">
        <v>-18.462453971345699</v>
      </c>
      <c r="O138" s="185">
        <v>-19.055753725589348</v>
      </c>
      <c r="P138" s="186">
        <v>1.0949590757581973</v>
      </c>
    </row>
    <row r="139" spans="1:16" ht="15" customHeight="1" x14ac:dyDescent="0.3">
      <c r="A139" s="177">
        <v>41730</v>
      </c>
      <c r="B139" s="178" t="str">
        <f>MONTH(Serie_dessazonalizada[[#This Row],[Período]])&amp;YEAR(Serie_dessazonalizada[[#This Row],[Período]])</f>
        <v>42014</v>
      </c>
      <c r="C139" s="190">
        <v>125.0686310298713</v>
      </c>
      <c r="D139" s="179">
        <v>127.8590635855474</v>
      </c>
      <c r="E139" s="179">
        <v>121.1156472157468</v>
      </c>
      <c r="F139" s="179">
        <v>149.60486405085581</v>
      </c>
      <c r="G139" s="179">
        <v>117.2565904467499</v>
      </c>
      <c r="H139" s="180">
        <v>85.25325842275744</v>
      </c>
      <c r="J139" s="177">
        <v>41730</v>
      </c>
      <c r="K139" s="184">
        <v>-0.86721537170515695</v>
      </c>
      <c r="L139" s="185">
        <v>7.8750683929741064E-2</v>
      </c>
      <c r="M139" s="185">
        <v>0.83390763375420263</v>
      </c>
      <c r="N139" s="185">
        <v>-1.0508323547319598</v>
      </c>
      <c r="O139" s="185">
        <v>-1.3691880185469025</v>
      </c>
      <c r="P139" s="186">
        <v>-1.7706796613407363</v>
      </c>
    </row>
    <row r="140" spans="1:16" ht="15" customHeight="1" x14ac:dyDescent="0.3">
      <c r="A140" s="177">
        <v>41760</v>
      </c>
      <c r="B140" s="178" t="str">
        <f>MONTH(Serie_dessazonalizada[[#This Row],[Período]])&amp;YEAR(Serie_dessazonalizada[[#This Row],[Período]])</f>
        <v>52014</v>
      </c>
      <c r="C140" s="190">
        <v>125.1942156049338</v>
      </c>
      <c r="D140" s="179">
        <v>127.669045202097</v>
      </c>
      <c r="E140" s="179">
        <v>120.7749610146239</v>
      </c>
      <c r="F140" s="179">
        <v>149.92228497991201</v>
      </c>
      <c r="G140" s="179">
        <v>117.8911222708949</v>
      </c>
      <c r="H140" s="180">
        <v>85.617641277840363</v>
      </c>
      <c r="J140" s="177">
        <v>41760</v>
      </c>
      <c r="K140" s="184">
        <v>0.10041252872793473</v>
      </c>
      <c r="L140" s="185">
        <v>-0.14861549750305419</v>
      </c>
      <c r="M140" s="185">
        <v>-0.28128999758060363</v>
      </c>
      <c r="N140" s="185">
        <v>0.21217286688506018</v>
      </c>
      <c r="O140" s="185">
        <v>0.54114811093126758</v>
      </c>
      <c r="P140" s="186">
        <v>0.36438285508292267</v>
      </c>
    </row>
    <row r="141" spans="1:16" ht="15" customHeight="1" x14ac:dyDescent="0.3">
      <c r="A141" s="177">
        <v>41791</v>
      </c>
      <c r="B141" s="178" t="str">
        <f>MONTH(Serie_dessazonalizada[[#This Row],[Período]])&amp;YEAR(Serie_dessazonalizada[[#This Row],[Período]])</f>
        <v>62014</v>
      </c>
      <c r="C141" s="190">
        <v>118.2068276516699</v>
      </c>
      <c r="D141" s="179">
        <v>127.514538871439</v>
      </c>
      <c r="E141" s="179">
        <v>118.9852609484294</v>
      </c>
      <c r="F141" s="179">
        <v>146.8888801781531</v>
      </c>
      <c r="G141" s="179">
        <v>115.1587961904915</v>
      </c>
      <c r="H141" s="180">
        <v>83.854294696898563</v>
      </c>
      <c r="J141" s="177">
        <v>41791</v>
      </c>
      <c r="K141" s="189">
        <v>-5.5812386534801997</v>
      </c>
      <c r="L141" s="179">
        <v>-0.12102098078153167</v>
      </c>
      <c r="M141" s="179">
        <v>-1.4818469417496187</v>
      </c>
      <c r="N141" s="179">
        <v>-2.0233181492433561</v>
      </c>
      <c r="O141" s="179">
        <v>-2.3176690727610083</v>
      </c>
      <c r="P141" s="187">
        <v>-1.7633465809417999</v>
      </c>
    </row>
    <row r="142" spans="1:16" ht="15" customHeight="1" x14ac:dyDescent="0.3">
      <c r="A142" s="177">
        <v>41821</v>
      </c>
      <c r="B142" s="178" t="str">
        <f>MONTH(Serie_dessazonalizada[[#This Row],[Período]])&amp;YEAR(Serie_dessazonalizada[[#This Row],[Período]])</f>
        <v>72014</v>
      </c>
      <c r="C142" s="190">
        <v>117.7240564313045</v>
      </c>
      <c r="D142" s="179">
        <v>127.34080892442771</v>
      </c>
      <c r="E142" s="179">
        <v>120.7907757070144</v>
      </c>
      <c r="F142" s="179">
        <v>148.10472397360601</v>
      </c>
      <c r="G142" s="179">
        <v>116.44655277714411</v>
      </c>
      <c r="H142" s="180">
        <v>85.450950053514305</v>
      </c>
      <c r="J142" s="177">
        <v>41821</v>
      </c>
      <c r="K142" s="184">
        <v>-0.40841229728964223</v>
      </c>
      <c r="L142" s="185">
        <v>-0.13624324610266719</v>
      </c>
      <c r="M142" s="185">
        <v>1.5174272377883438</v>
      </c>
      <c r="N142" s="185">
        <v>0.82773031830475174</v>
      </c>
      <c r="O142" s="185">
        <v>1.1182442238476038</v>
      </c>
      <c r="P142" s="186">
        <v>1.5966553566157415</v>
      </c>
    </row>
    <row r="143" spans="1:16" x14ac:dyDescent="0.3">
      <c r="A143" s="177">
        <v>41852</v>
      </c>
      <c r="B143" s="178" t="str">
        <f>MONTH(Serie_dessazonalizada[[#This Row],[Período]])&amp;YEAR(Serie_dessazonalizada[[#This Row],[Período]])</f>
        <v>82014</v>
      </c>
      <c r="C143" s="190">
        <v>117.9150257980575</v>
      </c>
      <c r="D143" s="179">
        <v>126.8902308105381</v>
      </c>
      <c r="E143" s="179">
        <v>117.6481231691422</v>
      </c>
      <c r="F143" s="179">
        <v>149.52789774651049</v>
      </c>
      <c r="G143" s="179">
        <v>117.9245572643304</v>
      </c>
      <c r="H143" s="180">
        <v>84.887070814861346</v>
      </c>
      <c r="J143" s="177">
        <v>41852</v>
      </c>
      <c r="K143" s="184">
        <v>0.16221779349272708</v>
      </c>
      <c r="L143" s="185">
        <v>-0.35383638418459218</v>
      </c>
      <c r="M143" s="185">
        <v>-2.6017322262214044</v>
      </c>
      <c r="N143" s="185">
        <v>0.9609239561852887</v>
      </c>
      <c r="O143" s="185">
        <v>1.2692556816301019</v>
      </c>
      <c r="P143" s="186">
        <v>-0.56387923865295875</v>
      </c>
    </row>
    <row r="144" spans="1:16" ht="15" customHeight="1" x14ac:dyDescent="0.3">
      <c r="A144" s="177">
        <v>41883</v>
      </c>
      <c r="B144" s="178" t="str">
        <f>MONTH(Serie_dessazonalizada[[#This Row],[Período]])&amp;YEAR(Serie_dessazonalizada[[#This Row],[Período]])</f>
        <v>92014</v>
      </c>
      <c r="C144" s="190">
        <v>123.98456251735131</v>
      </c>
      <c r="D144" s="179">
        <v>124.4309230875318</v>
      </c>
      <c r="E144" s="179">
        <v>120.0508834321105</v>
      </c>
      <c r="F144" s="179">
        <v>152.69596214130439</v>
      </c>
      <c r="G144" s="179">
        <v>122.3521364861939</v>
      </c>
      <c r="H144" s="180">
        <v>85.144504945332002</v>
      </c>
      <c r="J144" s="177">
        <v>41883</v>
      </c>
      <c r="K144" s="184">
        <v>5.1473819203402966</v>
      </c>
      <c r="L144" s="185">
        <v>-1.9381379538022414</v>
      </c>
      <c r="M144" s="185">
        <v>2.04232774671115</v>
      </c>
      <c r="N144" s="185">
        <v>2.118711252240443</v>
      </c>
      <c r="O144" s="185">
        <v>3.7545862580081462</v>
      </c>
      <c r="P144" s="186">
        <v>0.25743413047065644</v>
      </c>
    </row>
    <row r="145" spans="1:16" ht="15" customHeight="1" x14ac:dyDescent="0.3">
      <c r="A145" s="177">
        <v>41913</v>
      </c>
      <c r="B145" s="178" t="str">
        <f>MONTH(Serie_dessazonalizada[[#This Row],[Período]])&amp;YEAR(Serie_dessazonalizada[[#This Row],[Período]])</f>
        <v>102014</v>
      </c>
      <c r="C145" s="190">
        <v>129.85919377289991</v>
      </c>
      <c r="D145" s="179">
        <v>123.8933711021766</v>
      </c>
      <c r="E145" s="179">
        <v>119.5065461255268</v>
      </c>
      <c r="F145" s="179">
        <v>146.19706578484951</v>
      </c>
      <c r="G145" s="179">
        <v>117.6747297697857</v>
      </c>
      <c r="H145" s="180">
        <v>85.202028467369217</v>
      </c>
      <c r="J145" s="177">
        <v>41913</v>
      </c>
      <c r="K145" s="184">
        <v>4.7381957368494714</v>
      </c>
      <c r="L145" s="185">
        <v>-0.4320083561359172</v>
      </c>
      <c r="M145" s="185">
        <v>-0.45342215818971915</v>
      </c>
      <c r="N145" s="185">
        <v>-4.2561022998373845</v>
      </c>
      <c r="O145" s="185">
        <v>-3.8229056318407597</v>
      </c>
      <c r="P145" s="186">
        <v>5.7523522037215002E-2</v>
      </c>
    </row>
    <row r="146" spans="1:16" ht="15" customHeight="1" x14ac:dyDescent="0.3">
      <c r="A146" s="177">
        <v>41944</v>
      </c>
      <c r="B146" s="178" t="str">
        <f>MONTH(Serie_dessazonalizada[[#This Row],[Período]])&amp;YEAR(Serie_dessazonalizada[[#This Row],[Período]])</f>
        <v>112014</v>
      </c>
      <c r="C146" s="190">
        <v>130.11237833894711</v>
      </c>
      <c r="D146" s="179">
        <v>123.97542486764959</v>
      </c>
      <c r="E146" s="179">
        <v>118.2541626713947</v>
      </c>
      <c r="F146" s="179">
        <v>150.81652267222071</v>
      </c>
      <c r="G146" s="179">
        <v>121.5645442041603</v>
      </c>
      <c r="H146" s="180">
        <v>84.212662138162031</v>
      </c>
      <c r="J146" s="177">
        <v>41944</v>
      </c>
      <c r="K146" s="184">
        <v>0.19496853375662379</v>
      </c>
      <c r="L146" s="185">
        <v>6.6229342815541686E-2</v>
      </c>
      <c r="M146" s="185">
        <v>-1.0479622202591543</v>
      </c>
      <c r="N146" s="185">
        <v>3.1597466492038975</v>
      </c>
      <c r="O146" s="185">
        <v>3.3055647903203029</v>
      </c>
      <c r="P146" s="186">
        <v>-0.98936632920718637</v>
      </c>
    </row>
    <row r="147" spans="1:16" ht="15" customHeight="1" x14ac:dyDescent="0.3">
      <c r="A147" s="177">
        <v>41974</v>
      </c>
      <c r="B147" s="178" t="str">
        <f>MONTH(Serie_dessazonalizada[[#This Row],[Período]])&amp;YEAR(Serie_dessazonalizada[[#This Row],[Período]])</f>
        <v>122014</v>
      </c>
      <c r="C147" s="190">
        <v>120.3578984773643</v>
      </c>
      <c r="D147" s="179">
        <v>124.1780181315732</v>
      </c>
      <c r="E147" s="179">
        <v>109.4434888590917</v>
      </c>
      <c r="F147" s="179">
        <v>142.16045214276971</v>
      </c>
      <c r="G147" s="179">
        <v>113.7023448185322</v>
      </c>
      <c r="H147" s="180">
        <v>85.390990057432816</v>
      </c>
      <c r="J147" s="177">
        <v>41974</v>
      </c>
      <c r="K147" s="189">
        <v>-7.4969653050012361</v>
      </c>
      <c r="L147" s="179">
        <v>0.16341405092169065</v>
      </c>
      <c r="M147" s="185">
        <v>-7.4506246657770028</v>
      </c>
      <c r="N147" s="179">
        <v>-5.7394709651699083</v>
      </c>
      <c r="O147" s="179">
        <v>-6.4675102737390384</v>
      </c>
      <c r="P147" s="187">
        <v>1.1783279192707852</v>
      </c>
    </row>
    <row r="148" spans="1:16" ht="15" customHeight="1" x14ac:dyDescent="0.3">
      <c r="A148" s="177">
        <v>42005</v>
      </c>
      <c r="B148" s="178" t="str">
        <f>MONTH(Serie_dessazonalizada[[#This Row],[Período]])&amp;YEAR(Serie_dessazonalizada[[#This Row],[Período]])</f>
        <v>12015</v>
      </c>
      <c r="C148" s="190">
        <v>120.6832612021299</v>
      </c>
      <c r="D148" s="179">
        <v>123.7720550837179</v>
      </c>
      <c r="E148" s="179">
        <v>113.3547270903594</v>
      </c>
      <c r="F148" s="179">
        <v>147.62057520106151</v>
      </c>
      <c r="G148" s="179">
        <v>119.2529161078827</v>
      </c>
      <c r="H148" s="180">
        <v>85.25467146547615</v>
      </c>
      <c r="J148" s="177">
        <v>42005</v>
      </c>
      <c r="K148" s="184">
        <v>0.27032935011472303</v>
      </c>
      <c r="L148" s="185">
        <v>-0.32692021821861844</v>
      </c>
      <c r="M148" s="185">
        <v>3.5737514145801903</v>
      </c>
      <c r="N148" s="185">
        <v>3.8408171724216773</v>
      </c>
      <c r="O148" s="185">
        <v>4.8816682700863883</v>
      </c>
      <c r="P148" s="186">
        <v>-0.13631859195666607</v>
      </c>
    </row>
    <row r="149" spans="1:16" ht="15" customHeight="1" x14ac:dyDescent="0.3">
      <c r="A149" s="177">
        <v>42036</v>
      </c>
      <c r="B149" s="178" t="str">
        <f>MONTH(Serie_dessazonalizada[[#This Row],[Período]])&amp;YEAR(Serie_dessazonalizada[[#This Row],[Período]])</f>
        <v>22015</v>
      </c>
      <c r="C149" s="190">
        <v>111.731099048056</v>
      </c>
      <c r="D149" s="179">
        <v>123.8696716477007</v>
      </c>
      <c r="E149" s="179">
        <v>111.5901571118148</v>
      </c>
      <c r="F149" s="179">
        <v>145.25320847087349</v>
      </c>
      <c r="G149" s="179">
        <v>117.89434565852009</v>
      </c>
      <c r="H149" s="180">
        <v>84.75217935991661</v>
      </c>
      <c r="J149" s="177">
        <v>42036</v>
      </c>
      <c r="K149" s="184">
        <v>-7.4178987747771519</v>
      </c>
      <c r="L149" s="185">
        <v>7.8868015818894008E-2</v>
      </c>
      <c r="M149" s="185">
        <v>-1.5566796584830498</v>
      </c>
      <c r="N149" s="185">
        <v>-1.6036834478958195</v>
      </c>
      <c r="O149" s="185">
        <v>-1.1392345727911304</v>
      </c>
      <c r="P149" s="186">
        <v>-0.50249210555953994</v>
      </c>
    </row>
    <row r="150" spans="1:16" ht="15" customHeight="1" x14ac:dyDescent="0.3">
      <c r="A150" s="177">
        <v>42064</v>
      </c>
      <c r="B150" s="178" t="str">
        <f>MONTH(Serie_dessazonalizada[[#This Row],[Período]])&amp;YEAR(Serie_dessazonalizada[[#This Row],[Período]])</f>
        <v>32015</v>
      </c>
      <c r="C150" s="190">
        <v>113.1274915037225</v>
      </c>
      <c r="D150" s="179">
        <v>123.1152836971269</v>
      </c>
      <c r="E150" s="179">
        <v>111.9576200190746</v>
      </c>
      <c r="F150" s="179">
        <v>145.54469056513639</v>
      </c>
      <c r="G150" s="179">
        <v>119.0137431342115</v>
      </c>
      <c r="H150" s="180">
        <v>84.607546190017757</v>
      </c>
      <c r="J150" s="177">
        <v>42064</v>
      </c>
      <c r="K150" s="184">
        <v>1.2497795757525902</v>
      </c>
      <c r="L150" s="185">
        <v>-0.60901747824065022</v>
      </c>
      <c r="M150" s="185">
        <v>0.32929688134733037</v>
      </c>
      <c r="N150" s="185">
        <v>0.20067170793088002</v>
      </c>
      <c r="O150" s="185">
        <v>0.94949208075994151</v>
      </c>
      <c r="P150" s="186">
        <v>-0.144633169898853</v>
      </c>
    </row>
    <row r="151" spans="1:16" ht="15" customHeight="1" x14ac:dyDescent="0.3">
      <c r="A151" s="177">
        <v>42095</v>
      </c>
      <c r="B151" s="178" t="str">
        <f>MONTH(Serie_dessazonalizada[[#This Row],[Período]])&amp;YEAR(Serie_dessazonalizada[[#This Row],[Período]])</f>
        <v>42015</v>
      </c>
      <c r="C151" s="190">
        <v>102.60934529893601</v>
      </c>
      <c r="D151" s="179">
        <v>120.6440214784057</v>
      </c>
      <c r="E151" s="179">
        <v>108.8046811553095</v>
      </c>
      <c r="F151" s="179">
        <v>142.39842206851091</v>
      </c>
      <c r="G151" s="179">
        <v>118.3129469689512</v>
      </c>
      <c r="H151" s="180">
        <v>83.268070833750286</v>
      </c>
      <c r="J151" s="177">
        <v>42095</v>
      </c>
      <c r="K151" s="184">
        <v>-9.297604026197634</v>
      </c>
      <c r="L151" s="185">
        <v>-2.0072749251836917</v>
      </c>
      <c r="M151" s="185">
        <v>-2.8161896110581166</v>
      </c>
      <c r="N151" s="185">
        <v>-2.1617198706519734</v>
      </c>
      <c r="O151" s="185">
        <v>-0.58883633671618418</v>
      </c>
      <c r="P151" s="186">
        <v>-1.3394753562674708</v>
      </c>
    </row>
    <row r="152" spans="1:16" ht="15" customHeight="1" x14ac:dyDescent="0.3">
      <c r="A152" s="177">
        <v>42125</v>
      </c>
      <c r="B152" s="178" t="str">
        <f>MONTH(Serie_dessazonalizada[[#This Row],[Período]])&amp;YEAR(Serie_dessazonalizada[[#This Row],[Período]])</f>
        <v>52015</v>
      </c>
      <c r="C152" s="190">
        <v>105.22734527236631</v>
      </c>
      <c r="D152" s="179">
        <v>119.5885304999273</v>
      </c>
      <c r="E152" s="179">
        <v>110.4989014414552</v>
      </c>
      <c r="F152" s="179">
        <v>143.1885090995018</v>
      </c>
      <c r="G152" s="179">
        <v>120.4149314990561</v>
      </c>
      <c r="H152" s="180">
        <v>83.244806480004556</v>
      </c>
      <c r="J152" s="177">
        <v>42125</v>
      </c>
      <c r="K152" s="184">
        <v>2.5514244982298391</v>
      </c>
      <c r="L152" s="185">
        <v>-0.87488046696729793</v>
      </c>
      <c r="M152" s="185">
        <v>1.5571207673752117</v>
      </c>
      <c r="N152" s="185">
        <v>0.55484254636667385</v>
      </c>
      <c r="O152" s="185">
        <v>1.7766310314766507</v>
      </c>
      <c r="P152" s="186">
        <v>-2.3264353745730659E-2</v>
      </c>
    </row>
    <row r="153" spans="1:16" ht="15" customHeight="1" x14ac:dyDescent="0.3">
      <c r="A153" s="177">
        <v>42156</v>
      </c>
      <c r="B153" s="178" t="str">
        <f>MONTH(Serie_dessazonalizada[[#This Row],[Período]])&amp;YEAR(Serie_dessazonalizada[[#This Row],[Período]])</f>
        <v>62015</v>
      </c>
      <c r="C153" s="190">
        <v>99.474070253672991</v>
      </c>
      <c r="D153" s="179">
        <v>117.4080867347774</v>
      </c>
      <c r="E153" s="179">
        <v>108.1096476553283</v>
      </c>
      <c r="F153" s="179">
        <v>140.22757916022869</v>
      </c>
      <c r="G153" s="179">
        <v>119.63815872975231</v>
      </c>
      <c r="H153" s="180">
        <v>81.844669277705705</v>
      </c>
      <c r="J153" s="177">
        <v>42156</v>
      </c>
      <c r="K153" s="189">
        <v>-5.4674714104036033</v>
      </c>
      <c r="L153" s="179">
        <v>-1.8232883672328664</v>
      </c>
      <c r="M153" s="179">
        <v>-2.1622421173053752</v>
      </c>
      <c r="N153" s="179">
        <v>-2.0678544374084948</v>
      </c>
      <c r="O153" s="179">
        <v>-0.64508010728709231</v>
      </c>
      <c r="P153" s="187">
        <v>-1.4001372022988505</v>
      </c>
    </row>
    <row r="154" spans="1:16" ht="15" customHeight="1" x14ac:dyDescent="0.3">
      <c r="A154" s="177">
        <v>42186</v>
      </c>
      <c r="B154" s="178" t="str">
        <f>MONTH(Serie_dessazonalizada[[#This Row],[Período]])&amp;YEAR(Serie_dessazonalizada[[#This Row],[Período]])</f>
        <v>72015</v>
      </c>
      <c r="C154" s="190">
        <v>104.00581823245891</v>
      </c>
      <c r="D154" s="179">
        <v>116.3977280575815</v>
      </c>
      <c r="E154" s="179">
        <v>107.0068518192931</v>
      </c>
      <c r="F154" s="179">
        <v>138.35929586081471</v>
      </c>
      <c r="G154" s="179">
        <v>119.1356456033311</v>
      </c>
      <c r="H154" s="180">
        <v>81.304046609441698</v>
      </c>
      <c r="J154" s="177">
        <v>42186</v>
      </c>
      <c r="K154" s="184">
        <v>4.555707801268527</v>
      </c>
      <c r="L154" s="185">
        <v>-0.86055288463926394</v>
      </c>
      <c r="M154" s="185">
        <v>-1.0200716216845855</v>
      </c>
      <c r="N154" s="185">
        <v>-1.33232229394705</v>
      </c>
      <c r="O154" s="185">
        <v>-0.42002746594948936</v>
      </c>
      <c r="P154" s="186">
        <v>-0.54062266826400673</v>
      </c>
    </row>
    <row r="155" spans="1:16" x14ac:dyDescent="0.3">
      <c r="A155" s="177">
        <v>42217</v>
      </c>
      <c r="B155" s="178" t="str">
        <f>MONTH(Serie_dessazonalizada[[#This Row],[Período]])&amp;YEAR(Serie_dessazonalizada[[#This Row],[Período]])</f>
        <v>82015</v>
      </c>
      <c r="C155" s="190">
        <v>105.5575459350881</v>
      </c>
      <c r="D155" s="179">
        <v>114.7339338932095</v>
      </c>
      <c r="E155" s="179">
        <v>108.5040838593893</v>
      </c>
      <c r="F155" s="179">
        <v>135.66579584444159</v>
      </c>
      <c r="G155" s="179">
        <v>118.4110090533274</v>
      </c>
      <c r="H155" s="180">
        <v>81.054026939757222</v>
      </c>
      <c r="J155" s="177">
        <v>42217</v>
      </c>
      <c r="K155" s="184">
        <v>1.4919624007581904</v>
      </c>
      <c r="L155" s="185">
        <v>-1.4294043295664107</v>
      </c>
      <c r="M155" s="185">
        <v>1.3991926821888294</v>
      </c>
      <c r="N155" s="185">
        <v>-1.9467430790358327</v>
      </c>
      <c r="O155" s="185">
        <v>-0.60824495165486658</v>
      </c>
      <c r="P155" s="186">
        <v>-0.25001966968447675</v>
      </c>
    </row>
    <row r="156" spans="1:16" ht="15" customHeight="1" x14ac:dyDescent="0.3">
      <c r="A156" s="177">
        <v>42248</v>
      </c>
      <c r="B156" s="178" t="str">
        <f>MONTH(Serie_dessazonalizada[[#This Row],[Período]])&amp;YEAR(Serie_dessazonalizada[[#This Row],[Período]])</f>
        <v>92015</v>
      </c>
      <c r="C156" s="190">
        <v>102.2766945159531</v>
      </c>
      <c r="D156" s="179">
        <v>113.584357740751</v>
      </c>
      <c r="E156" s="179">
        <v>106.14632416284221</v>
      </c>
      <c r="F156" s="179">
        <v>132.33378553549039</v>
      </c>
      <c r="G156" s="179">
        <v>116.3706693172505</v>
      </c>
      <c r="H156" s="180">
        <v>81.499381917884634</v>
      </c>
      <c r="J156" s="177">
        <v>42248</v>
      </c>
      <c r="K156" s="184">
        <v>-3.1081164213049646</v>
      </c>
      <c r="L156" s="185">
        <v>-1.0019495657914776</v>
      </c>
      <c r="M156" s="185">
        <v>-2.1729686226396034</v>
      </c>
      <c r="N156" s="185">
        <v>-2.4560430196950889</v>
      </c>
      <c r="O156" s="185">
        <v>-1.7230996951964304</v>
      </c>
      <c r="P156" s="186">
        <v>0.44535497812741198</v>
      </c>
    </row>
    <row r="157" spans="1:16" ht="15" customHeight="1" x14ac:dyDescent="0.3">
      <c r="A157" s="177">
        <v>42278</v>
      </c>
      <c r="B157" s="178" t="str">
        <f>MONTH(Serie_dessazonalizada[[#This Row],[Período]])&amp;YEAR(Serie_dessazonalizada[[#This Row],[Período]])</f>
        <v>102015</v>
      </c>
      <c r="C157" s="190">
        <v>105.6395101066023</v>
      </c>
      <c r="D157" s="179">
        <v>112.12506316915091</v>
      </c>
      <c r="E157" s="179">
        <v>107.1943248004435</v>
      </c>
      <c r="F157" s="179">
        <v>133.77285856383509</v>
      </c>
      <c r="G157" s="179">
        <v>118.8496078438267</v>
      </c>
      <c r="H157" s="180">
        <v>81.469704286064797</v>
      </c>
      <c r="J157" s="177">
        <v>42278</v>
      </c>
      <c r="K157" s="184">
        <v>3.2879588126742543</v>
      </c>
      <c r="L157" s="185">
        <v>-1.2847671991339187</v>
      </c>
      <c r="M157" s="185">
        <v>0.98731693807269505</v>
      </c>
      <c r="N157" s="185">
        <v>1.087457010710807</v>
      </c>
      <c r="O157" s="185">
        <v>2.1302090476235915</v>
      </c>
      <c r="P157" s="186">
        <v>-2.9677631819836847E-2</v>
      </c>
    </row>
    <row r="158" spans="1:16" ht="15" customHeight="1" x14ac:dyDescent="0.3">
      <c r="A158" s="177">
        <v>42309</v>
      </c>
      <c r="B158" s="178" t="str">
        <f>MONTH(Serie_dessazonalizada[[#This Row],[Período]])&amp;YEAR(Serie_dessazonalizada[[#This Row],[Período]])</f>
        <v>112015</v>
      </c>
      <c r="C158" s="190">
        <v>98.290649506827094</v>
      </c>
      <c r="D158" s="179">
        <v>111.32826289664401</v>
      </c>
      <c r="E158" s="179">
        <v>107.46669624878921</v>
      </c>
      <c r="F158" s="179">
        <v>133.6532875847725</v>
      </c>
      <c r="G158" s="179">
        <v>119.9054539420496</v>
      </c>
      <c r="H158" s="180">
        <v>80.80872160777696</v>
      </c>
      <c r="J158" s="177">
        <v>42309</v>
      </c>
      <c r="K158" s="184">
        <v>-6.9565455125259197</v>
      </c>
      <c r="L158" s="185">
        <v>-0.71063529418472104</v>
      </c>
      <c r="M158" s="185">
        <v>0.25409129527404029</v>
      </c>
      <c r="N158" s="185">
        <v>-8.9383586735218692E-2</v>
      </c>
      <c r="O158" s="185">
        <v>0.88838837365818335</v>
      </c>
      <c r="P158" s="186">
        <v>-0.66098267828783719</v>
      </c>
    </row>
    <row r="159" spans="1:16" ht="15" customHeight="1" x14ac:dyDescent="0.3">
      <c r="A159" s="177">
        <v>42339</v>
      </c>
      <c r="B159" s="178" t="str">
        <f>MONTH(Serie_dessazonalizada[[#This Row],[Período]])&amp;YEAR(Serie_dessazonalizada[[#This Row],[Período]])</f>
        <v>122015</v>
      </c>
      <c r="C159" s="190">
        <v>98.503901072785922</v>
      </c>
      <c r="D159" s="179">
        <v>110.78301535273719</v>
      </c>
      <c r="E159" s="179">
        <v>103.07090673151561</v>
      </c>
      <c r="F159" s="179">
        <v>125.28742049995689</v>
      </c>
      <c r="G159" s="179">
        <v>112.1963411710566</v>
      </c>
      <c r="H159" s="180">
        <v>81.317645473369822</v>
      </c>
      <c r="J159" s="177">
        <v>42339</v>
      </c>
      <c r="K159" s="189">
        <v>0.2169601757937471</v>
      </c>
      <c r="L159" s="179">
        <v>-0.48976560822925358</v>
      </c>
      <c r="M159" s="179">
        <v>-4.0903737350380531</v>
      </c>
      <c r="N159" s="179">
        <v>-6.2593799494152904</v>
      </c>
      <c r="O159" s="179">
        <v>-6.4293262045601542</v>
      </c>
      <c r="P159" s="187">
        <v>0.50892386559286251</v>
      </c>
    </row>
    <row r="160" spans="1:16" ht="15" customHeight="1" x14ac:dyDescent="0.3">
      <c r="A160" s="177">
        <v>42370</v>
      </c>
      <c r="B160" s="178" t="str">
        <f>MONTH(Serie_dessazonalizada[[#This Row],[Período]])&amp;YEAR(Serie_dessazonalizada[[#This Row],[Período]])</f>
        <v>12016</v>
      </c>
      <c r="C160" s="190">
        <v>99.181991471052726</v>
      </c>
      <c r="D160" s="179">
        <v>111.29249238384089</v>
      </c>
      <c r="E160" s="179">
        <v>105.6488213597146</v>
      </c>
      <c r="F160" s="179">
        <v>125.1589073481466</v>
      </c>
      <c r="G160" s="179">
        <v>112.3341878374037</v>
      </c>
      <c r="H160" s="180">
        <v>80.466459762973841</v>
      </c>
      <c r="J160" s="177">
        <v>42370</v>
      </c>
      <c r="K160" s="184">
        <v>0.68838938446280729</v>
      </c>
      <c r="L160" s="185">
        <v>0.45988731167995922</v>
      </c>
      <c r="M160" s="185">
        <v>2.5011079362230517</v>
      </c>
      <c r="N160" s="185">
        <v>-0.10257466495635927</v>
      </c>
      <c r="O160" s="185">
        <v>0.12286199791215836</v>
      </c>
      <c r="P160" s="186">
        <v>-0.85118571039598123</v>
      </c>
    </row>
    <row r="161" spans="1:18" ht="15" customHeight="1" x14ac:dyDescent="0.3">
      <c r="A161" s="177">
        <v>42401</v>
      </c>
      <c r="B161" s="178" t="str">
        <f>MONTH(Serie_dessazonalizada[[#This Row],[Período]])&amp;YEAR(Serie_dessazonalizada[[#This Row],[Período]])</f>
        <v>22016</v>
      </c>
      <c r="C161" s="190">
        <v>96.080160602789164</v>
      </c>
      <c r="D161" s="179">
        <v>111.06369016942431</v>
      </c>
      <c r="E161" s="179">
        <v>103.3554289476001</v>
      </c>
      <c r="F161" s="179">
        <v>124.5473340485912</v>
      </c>
      <c r="G161" s="179">
        <v>112.3025055051568</v>
      </c>
      <c r="H161" s="180">
        <v>79.984549134249562</v>
      </c>
      <c r="J161" s="177">
        <v>42401</v>
      </c>
      <c r="K161" s="184">
        <v>-3.1274133764181</v>
      </c>
      <c r="L161" s="185">
        <v>-0.2055863872896877</v>
      </c>
      <c r="M161" s="185">
        <v>-2.170769519809336</v>
      </c>
      <c r="N161" s="185">
        <v>-0.48863745498690553</v>
      </c>
      <c r="O161" s="185">
        <v>-2.8203642058426646E-2</v>
      </c>
      <c r="P161" s="186">
        <v>-0.48191062872427892</v>
      </c>
    </row>
    <row r="162" spans="1:18" ht="15" customHeight="1" x14ac:dyDescent="0.3">
      <c r="A162" s="177">
        <v>42430</v>
      </c>
      <c r="B162" s="178" t="str">
        <f>MONTH(Serie_dessazonalizada[[#This Row],[Período]])&amp;YEAR(Serie_dessazonalizada[[#This Row],[Período]])</f>
        <v>32016</v>
      </c>
      <c r="C162" s="190">
        <v>96.090118834120915</v>
      </c>
      <c r="D162" s="179">
        <v>110.35511493428289</v>
      </c>
      <c r="E162" s="179">
        <v>104.58690645236901</v>
      </c>
      <c r="F162" s="179">
        <v>128.05881549904751</v>
      </c>
      <c r="G162" s="179">
        <v>116.5290818074409</v>
      </c>
      <c r="H162" s="180">
        <v>80.072918256344593</v>
      </c>
      <c r="J162" s="177">
        <v>42430</v>
      </c>
      <c r="K162" s="184">
        <v>1.0364503211979584E-2</v>
      </c>
      <c r="L162" s="185">
        <v>-0.63798999840586956</v>
      </c>
      <c r="M162" s="185">
        <v>1.1914976477851469</v>
      </c>
      <c r="N162" s="185">
        <v>2.8193951137375111</v>
      </c>
      <c r="O162" s="185">
        <v>3.7635636740891965</v>
      </c>
      <c r="P162" s="186">
        <v>8.8369122095031116E-2</v>
      </c>
    </row>
    <row r="163" spans="1:18" ht="15" customHeight="1" x14ac:dyDescent="0.3">
      <c r="A163" s="177">
        <v>42461</v>
      </c>
      <c r="B163" s="178" t="str">
        <f>MONTH(Serie_dessazonalizada[[#This Row],[Período]])&amp;YEAR(Serie_dessazonalizada[[#This Row],[Período]])</f>
        <v>42016</v>
      </c>
      <c r="C163" s="190">
        <v>96.115712025486616</v>
      </c>
      <c r="D163" s="179">
        <v>109.66017400485229</v>
      </c>
      <c r="E163" s="179">
        <v>103.4175642036448</v>
      </c>
      <c r="F163" s="179">
        <v>124.7194925641174</v>
      </c>
      <c r="G163" s="179">
        <v>113.8899376746338</v>
      </c>
      <c r="H163" s="180">
        <v>79.093035303730289</v>
      </c>
      <c r="J163" s="177">
        <v>42461</v>
      </c>
      <c r="K163" s="184">
        <v>2.6634571458780273E-2</v>
      </c>
      <c r="L163" s="185">
        <v>-0.62973150799982591</v>
      </c>
      <c r="M163" s="185">
        <v>-1.1180579753133324</v>
      </c>
      <c r="N163" s="185">
        <v>-2.6076478389376847</v>
      </c>
      <c r="O163" s="185">
        <v>-2.264794411723051</v>
      </c>
      <c r="P163" s="186">
        <v>-0.9798829526143038</v>
      </c>
    </row>
    <row r="164" spans="1:18" ht="15" customHeight="1" x14ac:dyDescent="0.3">
      <c r="A164" s="177">
        <v>42491</v>
      </c>
      <c r="B164" s="178" t="str">
        <f>MONTH(Serie_dessazonalizada[[#This Row],[Período]])&amp;YEAR(Serie_dessazonalizada[[#This Row],[Período]])</f>
        <v>52016</v>
      </c>
      <c r="C164" s="190">
        <v>92.376191561197047</v>
      </c>
      <c r="D164" s="179">
        <v>109.6254280607525</v>
      </c>
      <c r="E164" s="179">
        <v>103.39910511759891</v>
      </c>
      <c r="F164" s="179">
        <v>123.7178874681274</v>
      </c>
      <c r="G164" s="179">
        <v>113.582623868947</v>
      </c>
      <c r="H164" s="180">
        <v>79.140276474880665</v>
      </c>
      <c r="J164" s="177">
        <v>42491</v>
      </c>
      <c r="K164" s="184">
        <v>-3.8906442926812796</v>
      </c>
      <c r="L164" s="185">
        <v>-3.1685107574477435E-2</v>
      </c>
      <c r="M164" s="185">
        <v>-1.7849082201883273E-2</v>
      </c>
      <c r="N164" s="185">
        <v>-0.80308625011048962</v>
      </c>
      <c r="O164" s="185">
        <v>-0.26983402744916057</v>
      </c>
      <c r="P164" s="186">
        <v>4.7241171150375294E-2</v>
      </c>
    </row>
    <row r="165" spans="1:18" ht="15" customHeight="1" x14ac:dyDescent="0.3">
      <c r="A165" s="177">
        <v>42522</v>
      </c>
      <c r="B165" s="178" t="str">
        <f>MONTH(Serie_dessazonalizada[[#This Row],[Período]])&amp;YEAR(Serie_dessazonalizada[[#This Row],[Período]])</f>
        <v>62016</v>
      </c>
      <c r="C165" s="190">
        <v>97.848337270605185</v>
      </c>
      <c r="D165" s="179">
        <v>109.68315234119279</v>
      </c>
      <c r="E165" s="179">
        <v>105.4253975469679</v>
      </c>
      <c r="F165" s="179">
        <v>126.0297056335496</v>
      </c>
      <c r="G165" s="179">
        <v>115.2886322668985</v>
      </c>
      <c r="H165" s="180">
        <v>78.900356758564811</v>
      </c>
      <c r="J165" s="177">
        <v>42522</v>
      </c>
      <c r="K165" s="189">
        <v>5.9237619747323871</v>
      </c>
      <c r="L165" s="179">
        <v>5.265592250030468E-2</v>
      </c>
      <c r="M165" s="179">
        <v>1.9596808183827414</v>
      </c>
      <c r="N165" s="179">
        <v>1.868620789388902</v>
      </c>
      <c r="O165" s="179">
        <v>1.5019976998593729</v>
      </c>
      <c r="P165" s="187">
        <v>-0.23991971631585329</v>
      </c>
    </row>
    <row r="166" spans="1:18" ht="15" customHeight="1" x14ac:dyDescent="0.3">
      <c r="A166" s="177">
        <v>42552</v>
      </c>
      <c r="B166" s="178" t="str">
        <f>MONTH(Serie_dessazonalizada[[#This Row],[Período]])&amp;YEAR(Serie_dessazonalizada[[#This Row],[Período]])</f>
        <v>72016</v>
      </c>
      <c r="C166" s="190">
        <v>92.117183277223091</v>
      </c>
      <c r="D166" s="179">
        <v>108.8290536051593</v>
      </c>
      <c r="E166" s="179">
        <v>104.4882754200804</v>
      </c>
      <c r="F166" s="179">
        <v>126.13647107257739</v>
      </c>
      <c r="G166" s="179">
        <v>116.2262919064982</v>
      </c>
      <c r="H166" s="180">
        <v>77.77747374262168</v>
      </c>
      <c r="J166" s="177">
        <v>42552</v>
      </c>
      <c r="K166" s="184">
        <v>-5.85718076898155</v>
      </c>
      <c r="L166" s="185">
        <v>-0.77869637934606084</v>
      </c>
      <c r="M166" s="185">
        <v>-0.88889598587475671</v>
      </c>
      <c r="N166" s="185">
        <v>8.471450321262608E-2</v>
      </c>
      <c r="O166" s="185">
        <v>0.81331491332898798</v>
      </c>
      <c r="P166" s="186">
        <v>-1.1228830159431311</v>
      </c>
    </row>
    <row r="167" spans="1:18" x14ac:dyDescent="0.3">
      <c r="A167" s="177">
        <v>42583</v>
      </c>
      <c r="B167" s="178" t="str">
        <f>MONTH(Serie_dessazonalizada[[#This Row],[Período]])&amp;YEAR(Serie_dessazonalizada[[#This Row],[Período]])</f>
        <v>82016</v>
      </c>
      <c r="C167" s="190">
        <v>89.594840688131228</v>
      </c>
      <c r="D167" s="179">
        <v>108.80246503423091</v>
      </c>
      <c r="E167" s="179">
        <v>101.2179156114189</v>
      </c>
      <c r="F167" s="179">
        <v>125.1296003047191</v>
      </c>
      <c r="G167" s="179">
        <v>115.3230771668712</v>
      </c>
      <c r="H167" s="180">
        <v>77.943657174402674</v>
      </c>
      <c r="J167" s="177">
        <v>42583</v>
      </c>
      <c r="K167" s="184">
        <v>-2.7381890102967774</v>
      </c>
      <c r="L167" s="185">
        <v>-2.4431500640317887E-2</v>
      </c>
      <c r="M167" s="185">
        <v>-3.1298820805621252</v>
      </c>
      <c r="N167" s="185">
        <v>-0.79823920813429683</v>
      </c>
      <c r="O167" s="185">
        <v>-0.77711740158898135</v>
      </c>
      <c r="P167" s="186">
        <v>0.16618343178099337</v>
      </c>
    </row>
    <row r="168" spans="1:18" ht="15" customHeight="1" x14ac:dyDescent="0.3">
      <c r="A168" s="177">
        <v>42614</v>
      </c>
      <c r="B168" s="178" t="str">
        <f>MONTH(Serie_dessazonalizada[[#This Row],[Período]])&amp;YEAR(Serie_dessazonalizada[[#This Row],[Período]])</f>
        <v>92016</v>
      </c>
      <c r="C168" s="190">
        <v>90.558541272094544</v>
      </c>
      <c r="D168" s="179">
        <v>108.40978301725841</v>
      </c>
      <c r="E168" s="179">
        <v>101.87548147357001</v>
      </c>
      <c r="F168" s="179">
        <v>125.4797673621559</v>
      </c>
      <c r="G168" s="179">
        <v>115.76512754627799</v>
      </c>
      <c r="H168" s="180">
        <v>77.641144880917963</v>
      </c>
      <c r="J168" s="177">
        <v>42614</v>
      </c>
      <c r="K168" s="184">
        <v>1.0756206234216554</v>
      </c>
      <c r="L168" s="185">
        <v>-0.36091279443802748</v>
      </c>
      <c r="M168" s="185">
        <v>0.64965362918115566</v>
      </c>
      <c r="N168" s="185">
        <v>0.27984350352279197</v>
      </c>
      <c r="O168" s="185">
        <v>0.38331476254934832</v>
      </c>
      <c r="P168" s="186">
        <v>-0.30251229348471043</v>
      </c>
    </row>
    <row r="169" spans="1:18" ht="15" customHeight="1" x14ac:dyDescent="0.3">
      <c r="A169" s="177">
        <v>42644</v>
      </c>
      <c r="B169" s="178" t="str">
        <f>MONTH(Serie_dessazonalizada[[#This Row],[Período]])&amp;YEAR(Serie_dessazonalizada[[#This Row],[Período]])</f>
        <v>102016</v>
      </c>
      <c r="C169" s="190">
        <v>88.567374518159852</v>
      </c>
      <c r="D169" s="179">
        <v>107.26410454996351</v>
      </c>
      <c r="E169" s="179">
        <v>100.03600988215941</v>
      </c>
      <c r="F169" s="179">
        <v>123.9675237197079</v>
      </c>
      <c r="G169" s="179">
        <v>115.32899222422679</v>
      </c>
      <c r="H169" s="180">
        <v>75.518082251347778</v>
      </c>
      <c r="J169" s="177">
        <v>42644</v>
      </c>
      <c r="K169" s="184">
        <v>-2.1987619565911301</v>
      </c>
      <c r="L169" s="185">
        <v>-1.0568035793527162</v>
      </c>
      <c r="M169" s="185">
        <v>-1.8056077525266196</v>
      </c>
      <c r="N169" s="185">
        <v>-1.2051693067643383</v>
      </c>
      <c r="O169" s="185">
        <v>-0.37674153805674482</v>
      </c>
      <c r="P169" s="186">
        <v>-2.1230626295701853</v>
      </c>
    </row>
    <row r="170" spans="1:18" ht="15" customHeight="1" x14ac:dyDescent="0.3">
      <c r="A170" s="177">
        <v>42675</v>
      </c>
      <c r="B170" s="178" t="str">
        <f>MONTH(Serie_dessazonalizada[[#This Row],[Período]])&amp;YEAR(Serie_dessazonalizada[[#This Row],[Período]])</f>
        <v>112016</v>
      </c>
      <c r="C170" s="190">
        <v>90.899824799004705</v>
      </c>
      <c r="D170" s="179">
        <v>106.4534687702338</v>
      </c>
      <c r="E170" s="179">
        <v>102.03557651670179</v>
      </c>
      <c r="F170" s="179">
        <v>122.9088101506384</v>
      </c>
      <c r="G170" s="179">
        <v>115.40770053175601</v>
      </c>
      <c r="H170" s="180">
        <v>76.061045723171461</v>
      </c>
      <c r="J170" s="177">
        <v>42675</v>
      </c>
      <c r="K170" s="184">
        <v>2.6335321483043481</v>
      </c>
      <c r="L170" s="185">
        <v>-0.7557381690089201</v>
      </c>
      <c r="M170" s="185">
        <v>1.9988468521463851</v>
      </c>
      <c r="N170" s="185">
        <v>-0.85402493919557587</v>
      </c>
      <c r="O170" s="185">
        <v>6.8246766065712366E-2</v>
      </c>
      <c r="P170" s="186">
        <v>0.54296347182368265</v>
      </c>
    </row>
    <row r="171" spans="1:18" ht="15" customHeight="1" x14ac:dyDescent="0.3">
      <c r="A171" s="177">
        <v>42705</v>
      </c>
      <c r="B171" s="178" t="str">
        <f>MONTH(Serie_dessazonalizada[[#This Row],[Período]])&amp;YEAR(Serie_dessazonalizada[[#This Row],[Período]])</f>
        <v>122016</v>
      </c>
      <c r="C171" s="190">
        <v>90.489155780769835</v>
      </c>
      <c r="D171" s="179">
        <v>105.8047411648616</v>
      </c>
      <c r="E171" s="179">
        <v>102.82045296232469</v>
      </c>
      <c r="F171" s="179">
        <v>124.073620137175</v>
      </c>
      <c r="G171" s="179">
        <v>116.70357250531021</v>
      </c>
      <c r="H171" s="180">
        <v>76.1305324588714</v>
      </c>
      <c r="J171" s="177">
        <v>42705</v>
      </c>
      <c r="K171" s="189">
        <v>-0.4517819689344072</v>
      </c>
      <c r="L171" s="179">
        <v>-0.60940015658146085</v>
      </c>
      <c r="M171" s="179">
        <v>0.76921841618097375</v>
      </c>
      <c r="N171" s="179">
        <v>0.9477025976486082</v>
      </c>
      <c r="O171" s="179">
        <v>1.1228643908364002</v>
      </c>
      <c r="P171" s="187">
        <v>6.9486735699939572E-2</v>
      </c>
    </row>
    <row r="172" spans="1:18" ht="15" customHeight="1" x14ac:dyDescent="0.3">
      <c r="A172" s="177">
        <v>42736</v>
      </c>
      <c r="B172" s="178" t="str">
        <f>MONTH(Serie_dessazonalizada[[#This Row],[Período]])&amp;YEAR(Serie_dessazonalizada[[#This Row],[Período]])</f>
        <v>12017</v>
      </c>
      <c r="C172" s="190">
        <v>93.808462035310001</v>
      </c>
      <c r="D172" s="179">
        <v>104.8116560122336</v>
      </c>
      <c r="E172" s="179">
        <v>102.0795118378378</v>
      </c>
      <c r="F172" s="179">
        <v>124.2197327525593</v>
      </c>
      <c r="G172" s="179">
        <v>118.4444571428667</v>
      </c>
      <c r="H172" s="180">
        <v>78.089428820397856</v>
      </c>
      <c r="J172" s="177">
        <v>42736</v>
      </c>
      <c r="K172" s="184">
        <v>3.6681812598428101</v>
      </c>
      <c r="L172" s="185">
        <v>-0.93860175044576144</v>
      </c>
      <c r="M172" s="185">
        <v>-0.72061647574961507</v>
      </c>
      <c r="N172" s="185">
        <v>0.11776283727576878</v>
      </c>
      <c r="O172" s="185">
        <v>1.4917149494093487</v>
      </c>
      <c r="P172" s="186">
        <v>1.9588963615264561</v>
      </c>
      <c r="R172" s="191"/>
    </row>
    <row r="173" spans="1:18" ht="15" customHeight="1" x14ac:dyDescent="0.3">
      <c r="A173" s="177">
        <v>42767</v>
      </c>
      <c r="B173" s="178" t="str">
        <f>MONTH(Serie_dessazonalizada[[#This Row],[Período]])&amp;YEAR(Serie_dessazonalizada[[#This Row],[Período]])</f>
        <v>22017</v>
      </c>
      <c r="C173" s="190">
        <v>92.572929247403749</v>
      </c>
      <c r="D173" s="179">
        <v>104.8187680702962</v>
      </c>
      <c r="E173" s="179">
        <v>103.3955245765511</v>
      </c>
      <c r="F173" s="179">
        <v>124.84527293460729</v>
      </c>
      <c r="G173" s="179">
        <v>118.942598615368</v>
      </c>
      <c r="H173" s="180">
        <v>77.902056912737407</v>
      </c>
      <c r="J173" s="177">
        <v>42767</v>
      </c>
      <c r="K173" s="184">
        <v>-1.317080315676842</v>
      </c>
      <c r="L173" s="185">
        <v>6.7855602451055968E-3</v>
      </c>
      <c r="M173" s="185">
        <v>1.2892035972937432</v>
      </c>
      <c r="N173" s="185">
        <v>0.5035755336022576</v>
      </c>
      <c r="O173" s="185">
        <v>0.42056967841090992</v>
      </c>
      <c r="P173" s="186">
        <v>-0.18737190766044876</v>
      </c>
    </row>
    <row r="174" spans="1:18" ht="15" customHeight="1" x14ac:dyDescent="0.3">
      <c r="A174" s="177">
        <v>42795</v>
      </c>
      <c r="B174" s="178" t="str">
        <f>MONTH(Serie_dessazonalizada[[#This Row],[Período]])&amp;YEAR(Serie_dessazonalizada[[#This Row],[Período]])</f>
        <v>32017</v>
      </c>
      <c r="C174" s="190">
        <v>93.925845397138787</v>
      </c>
      <c r="D174" s="179">
        <v>103.9103821767593</v>
      </c>
      <c r="E174" s="179">
        <v>103.437436627645</v>
      </c>
      <c r="F174" s="179">
        <v>125.9061748262086</v>
      </c>
      <c r="G174" s="179">
        <v>121.30926928824169</v>
      </c>
      <c r="H174" s="180">
        <v>78.253348440887621</v>
      </c>
      <c r="J174" s="177">
        <v>42795</v>
      </c>
      <c r="K174" s="184">
        <v>1.4614598033506436</v>
      </c>
      <c r="L174" s="185">
        <v>-0.86662523349606402</v>
      </c>
      <c r="M174" s="185">
        <v>4.0535653032904635E-2</v>
      </c>
      <c r="N174" s="185">
        <v>0.84977337680778187</v>
      </c>
      <c r="O174" s="185">
        <v>1.9897586738683457</v>
      </c>
      <c r="P174" s="186">
        <v>0.35129152815021314</v>
      </c>
    </row>
    <row r="175" spans="1:18" ht="15" customHeight="1" x14ac:dyDescent="0.3">
      <c r="A175" s="177">
        <v>42826</v>
      </c>
      <c r="B175" s="178" t="str">
        <f>MONTH(Serie_dessazonalizada[[#This Row],[Período]])&amp;YEAR(Serie_dessazonalizada[[#This Row],[Período]])</f>
        <v>42017</v>
      </c>
      <c r="C175" s="190">
        <v>93.42742645825588</v>
      </c>
      <c r="D175" s="179">
        <v>103.408430303804</v>
      </c>
      <c r="E175" s="179">
        <v>102.64939940706689</v>
      </c>
      <c r="F175" s="179">
        <v>128.55089685138381</v>
      </c>
      <c r="G175" s="179">
        <v>124.29133039898559</v>
      </c>
      <c r="H175" s="180">
        <v>74.891315209283391</v>
      </c>
      <c r="J175" s="177">
        <v>42826</v>
      </c>
      <c r="K175" s="184">
        <v>-0.53065153342563331</v>
      </c>
      <c r="L175" s="185">
        <v>-0.48306229121691152</v>
      </c>
      <c r="M175" s="185">
        <v>-0.76184913921918584</v>
      </c>
      <c r="N175" s="185">
        <v>2.100549896639929</v>
      </c>
      <c r="O175" s="185">
        <v>2.4582302145916439</v>
      </c>
      <c r="P175" s="186">
        <v>-3.3620332316042294</v>
      </c>
    </row>
    <row r="176" spans="1:18" ht="15" customHeight="1" x14ac:dyDescent="0.3">
      <c r="A176" s="177">
        <v>42856</v>
      </c>
      <c r="B176" s="178" t="str">
        <f>MONTH(Serie_dessazonalizada[[#This Row],[Período]])&amp;YEAR(Serie_dessazonalizada[[#This Row],[Período]])</f>
        <v>52017</v>
      </c>
      <c r="C176" s="190">
        <v>95.004351826647294</v>
      </c>
      <c r="D176" s="179">
        <v>103.31326766272559</v>
      </c>
      <c r="E176" s="179">
        <v>102.67842635253911</v>
      </c>
      <c r="F176" s="179">
        <v>124.6130483923035</v>
      </c>
      <c r="G176" s="179">
        <v>121.61888349979451</v>
      </c>
      <c r="H176" s="180">
        <v>78.241691429451492</v>
      </c>
      <c r="J176" s="177">
        <v>42856</v>
      </c>
      <c r="K176" s="184">
        <v>1.6878612931674803</v>
      </c>
      <c r="L176" s="185">
        <v>-9.2025999039753656E-2</v>
      </c>
      <c r="M176" s="185">
        <v>2.8277754804099105E-2</v>
      </c>
      <c r="N176" s="185">
        <v>-3.0632601992911916</v>
      </c>
      <c r="O176" s="185">
        <v>-2.1501474725649072</v>
      </c>
      <c r="P176" s="186">
        <v>3.3503762201681013</v>
      </c>
    </row>
    <row r="177" spans="1:16" ht="15" customHeight="1" x14ac:dyDescent="0.3">
      <c r="A177" s="177">
        <v>42887</v>
      </c>
      <c r="B177" s="178" t="str">
        <f>MONTH(Serie_dessazonalizada[[#This Row],[Período]])&amp;YEAR(Serie_dessazonalizada[[#This Row],[Período]])</f>
        <v>62017</v>
      </c>
      <c r="C177" s="190">
        <v>93.394186696139087</v>
      </c>
      <c r="D177" s="179">
        <v>103.0912524401418</v>
      </c>
      <c r="E177" s="179">
        <v>100.40943313543499</v>
      </c>
      <c r="F177" s="179">
        <v>126.0167405244117</v>
      </c>
      <c r="G177" s="179">
        <v>122.61002912694291</v>
      </c>
      <c r="H177" s="180">
        <v>77.571111339668732</v>
      </c>
      <c r="J177" s="177">
        <v>42887</v>
      </c>
      <c r="K177" s="189">
        <v>-1.6948330255926025</v>
      </c>
      <c r="L177" s="179">
        <v>-0.21489517039435685</v>
      </c>
      <c r="M177" s="179">
        <v>-2.2098052119670037</v>
      </c>
      <c r="N177" s="179">
        <v>1.1264407300984551</v>
      </c>
      <c r="O177" s="179">
        <v>0.81496030766478234</v>
      </c>
      <c r="P177" s="187">
        <v>-0.67058008978276007</v>
      </c>
    </row>
    <row r="178" spans="1:16" ht="15" customHeight="1" x14ac:dyDescent="0.3">
      <c r="A178" s="177">
        <v>42917</v>
      </c>
      <c r="B178" s="178" t="str">
        <f>MONTH(Serie_dessazonalizada[[#This Row],[Período]])&amp;YEAR(Serie_dessazonalizada[[#This Row],[Período]])</f>
        <v>72017</v>
      </c>
      <c r="C178" s="190">
        <v>94.410482952823074</v>
      </c>
      <c r="D178" s="179">
        <v>103.1899702952382</v>
      </c>
      <c r="E178" s="179">
        <v>100.180648353626</v>
      </c>
      <c r="F178" s="179">
        <v>124.61875902700361</v>
      </c>
      <c r="G178" s="179">
        <v>121.0201851307101</v>
      </c>
      <c r="H178" s="180">
        <v>78.964057164372392</v>
      </c>
      <c r="J178" s="177">
        <v>42917</v>
      </c>
      <c r="K178" s="184">
        <v>1.0881793531652439</v>
      </c>
      <c r="L178" s="185">
        <v>9.5757741573384153E-2</v>
      </c>
      <c r="M178" s="185">
        <v>-0.22785188070966003</v>
      </c>
      <c r="N178" s="185">
        <v>-1.1093617336795683</v>
      </c>
      <c r="O178" s="185">
        <v>-1.2966671711551216</v>
      </c>
      <c r="P178" s="186">
        <v>1.3929458247036592</v>
      </c>
    </row>
    <row r="179" spans="1:16" x14ac:dyDescent="0.3">
      <c r="A179" s="177">
        <v>42948</v>
      </c>
      <c r="B179" s="178" t="str">
        <f>MONTH(Serie_dessazonalizada[[#This Row],[Período]])&amp;YEAR(Serie_dessazonalizada[[#This Row],[Período]])</f>
        <v>82017</v>
      </c>
      <c r="C179" s="190">
        <v>92.733787348796625</v>
      </c>
      <c r="D179" s="179">
        <v>103.14384763725729</v>
      </c>
      <c r="E179" s="179">
        <v>101.10992014738861</v>
      </c>
      <c r="F179" s="179">
        <v>127.0493451905517</v>
      </c>
      <c r="G179" s="179">
        <v>123.37222116645199</v>
      </c>
      <c r="H179" s="180">
        <v>79.974284508622105</v>
      </c>
      <c r="J179" s="177">
        <v>42948</v>
      </c>
      <c r="K179" s="184">
        <v>-1.7759633798974357</v>
      </c>
      <c r="L179" s="185">
        <v>-4.4696841998248527E-2</v>
      </c>
      <c r="M179" s="185">
        <v>0.92759610666761549</v>
      </c>
      <c r="N179" s="185">
        <v>1.950417563555914</v>
      </c>
      <c r="O179" s="185">
        <v>1.9435072200571575</v>
      </c>
      <c r="P179" s="186">
        <v>1.0102273442497136</v>
      </c>
    </row>
    <row r="180" spans="1:16" ht="15" customHeight="1" x14ac:dyDescent="0.3">
      <c r="A180" s="177">
        <v>42979</v>
      </c>
      <c r="B180" s="178" t="str">
        <f>MONTH(Serie_dessazonalizada[[#This Row],[Período]])&amp;YEAR(Serie_dessazonalizada[[#This Row],[Período]])</f>
        <v>92017</v>
      </c>
      <c r="C180" s="190">
        <v>95.413716257501832</v>
      </c>
      <c r="D180" s="179">
        <v>103.3644573034582</v>
      </c>
      <c r="E180" s="179">
        <v>100.7578486591384</v>
      </c>
      <c r="F180" s="179">
        <v>126.5765765296541</v>
      </c>
      <c r="G180" s="179">
        <v>122.3552260164643</v>
      </c>
      <c r="H180" s="180">
        <v>79.901389795967461</v>
      </c>
      <c r="J180" s="177">
        <v>42979</v>
      </c>
      <c r="K180" s="184">
        <v>2.889916378186169</v>
      </c>
      <c r="L180" s="185">
        <v>0.21388543403650606</v>
      </c>
      <c r="M180" s="185">
        <v>-0.34820667224045521</v>
      </c>
      <c r="N180" s="185">
        <v>-0.37211420506617338</v>
      </c>
      <c r="O180" s="185">
        <v>-0.82433074509988602</v>
      </c>
      <c r="P180" s="186">
        <v>-7.2894712654644422E-2</v>
      </c>
    </row>
    <row r="181" spans="1:16" ht="15" customHeight="1" x14ac:dyDescent="0.3">
      <c r="A181" s="177">
        <v>43009</v>
      </c>
      <c r="B181" s="178" t="str">
        <f>MONTH(Serie_dessazonalizada[[#This Row],[Período]])&amp;YEAR(Serie_dessazonalizada[[#This Row],[Período]])</f>
        <v>102017</v>
      </c>
      <c r="C181" s="190">
        <v>98.206207164501365</v>
      </c>
      <c r="D181" s="179">
        <v>103.51214482655379</v>
      </c>
      <c r="E181" s="179">
        <v>100.6902122766829</v>
      </c>
      <c r="F181" s="179">
        <v>124.7584074536699</v>
      </c>
      <c r="G181" s="179">
        <v>120.29253352121481</v>
      </c>
      <c r="H181" s="180">
        <v>79.703097927526912</v>
      </c>
      <c r="J181" s="177">
        <v>43009</v>
      </c>
      <c r="K181" s="184">
        <v>2.9267185227993622</v>
      </c>
      <c r="L181" s="185">
        <v>0.14288037392003722</v>
      </c>
      <c r="M181" s="185">
        <v>-6.712765641147854E-2</v>
      </c>
      <c r="N181" s="185">
        <v>-1.4364182740858411</v>
      </c>
      <c r="O181" s="185">
        <v>-1.6858229618830782</v>
      </c>
      <c r="P181" s="186">
        <v>-0.19829186844054902</v>
      </c>
    </row>
    <row r="182" spans="1:16" ht="15" customHeight="1" x14ac:dyDescent="0.3">
      <c r="A182" s="177">
        <v>43040</v>
      </c>
      <c r="B182" s="178" t="str">
        <f>MONTH(Serie_dessazonalizada[[#This Row],[Período]])&amp;YEAR(Serie_dessazonalizada[[#This Row],[Período]])</f>
        <v>112017</v>
      </c>
      <c r="C182" s="190">
        <v>94.530558283612962</v>
      </c>
      <c r="D182" s="179">
        <v>103.2247596929234</v>
      </c>
      <c r="E182" s="179">
        <v>99.48426127289585</v>
      </c>
      <c r="F182" s="179">
        <v>125.43948439476161</v>
      </c>
      <c r="G182" s="179">
        <v>121.4547549903379</v>
      </c>
      <c r="H182" s="180">
        <v>79.231041904510477</v>
      </c>
      <c r="J182" s="177">
        <v>43040</v>
      </c>
      <c r="K182" s="184">
        <v>-3.7427867209365573</v>
      </c>
      <c r="L182" s="185">
        <v>-0.27763421781274106</v>
      </c>
      <c r="M182" s="185">
        <v>-1.1976844387548429</v>
      </c>
      <c r="N182" s="185">
        <v>0.54591666805672157</v>
      </c>
      <c r="O182" s="185">
        <v>0.9661625997079254</v>
      </c>
      <c r="P182" s="186">
        <v>-0.47205602301643523</v>
      </c>
    </row>
    <row r="183" spans="1:16" ht="15" customHeight="1" x14ac:dyDescent="0.3">
      <c r="A183" s="177">
        <v>43070</v>
      </c>
      <c r="B183" s="178" t="str">
        <f>MONTH(Serie_dessazonalizada[[#This Row],[Período]])&amp;YEAR(Serie_dessazonalizada[[#This Row],[Período]])</f>
        <v>122017</v>
      </c>
      <c r="C183" s="190">
        <v>98.873882676102752</v>
      </c>
      <c r="D183" s="179">
        <v>103.08328567625961</v>
      </c>
      <c r="E183" s="179">
        <v>102.1676746262422</v>
      </c>
      <c r="F183" s="179">
        <v>125.0649918397629</v>
      </c>
      <c r="G183" s="179">
        <v>121.3105239499331</v>
      </c>
      <c r="H183" s="180">
        <v>79.066768709334994</v>
      </c>
      <c r="J183" s="177">
        <v>43070</v>
      </c>
      <c r="K183" s="189">
        <v>4.5946247132687397</v>
      </c>
      <c r="L183" s="179">
        <v>-0.13705434343916564</v>
      </c>
      <c r="M183" s="179">
        <v>2.6973245003905353</v>
      </c>
      <c r="N183" s="179">
        <v>-0.29854439916236541</v>
      </c>
      <c r="O183" s="179">
        <v>-0.11875289725484886</v>
      </c>
      <c r="P183" s="187">
        <v>-0.16427319517548256</v>
      </c>
    </row>
    <row r="184" spans="1:16" ht="15" customHeight="1" x14ac:dyDescent="0.3">
      <c r="A184" s="177">
        <v>43101</v>
      </c>
      <c r="B184" s="178" t="str">
        <f>MONTH(Serie_dessazonalizada[[#This Row],[Período]])&amp;YEAR(Serie_dessazonalizada[[#This Row],[Período]])</f>
        <v>12018</v>
      </c>
      <c r="C184" s="190">
        <v>98.876164447996004</v>
      </c>
      <c r="D184" s="179">
        <v>103.1913170190159</v>
      </c>
      <c r="E184" s="179">
        <v>100.2069969179188</v>
      </c>
      <c r="F184" s="179">
        <v>126.6089197204094</v>
      </c>
      <c r="G184" s="179">
        <v>122.8877506452171</v>
      </c>
      <c r="H184" s="180">
        <v>80.60931798149646</v>
      </c>
      <c r="J184" s="177">
        <v>43101</v>
      </c>
      <c r="K184" s="189">
        <v>2.3077599781595412E-3</v>
      </c>
      <c r="L184" s="179">
        <v>0.10480005759185</v>
      </c>
      <c r="M184" s="179">
        <v>-1.919078334214914</v>
      </c>
      <c r="N184" s="179">
        <v>1.2345004448764005</v>
      </c>
      <c r="O184" s="179">
        <v>1.3001565271739697</v>
      </c>
      <c r="P184" s="187">
        <v>1.542549272161466</v>
      </c>
    </row>
    <row r="185" spans="1:16" ht="15" customHeight="1" x14ac:dyDescent="0.3">
      <c r="A185" s="177">
        <v>43132</v>
      </c>
      <c r="B185" s="178" t="str">
        <f>MONTH(Serie_dessazonalizada[[#This Row],[Período]])&amp;YEAR(Serie_dessazonalizada[[#This Row],[Período]])</f>
        <v>22018</v>
      </c>
      <c r="C185" s="190">
        <v>95.367730379176919</v>
      </c>
      <c r="D185" s="179">
        <v>103.0415051985991</v>
      </c>
      <c r="E185" s="179">
        <v>99.881178656213947</v>
      </c>
      <c r="F185" s="179">
        <v>125.7586516637889</v>
      </c>
      <c r="G185" s="179">
        <v>121.5932123399903</v>
      </c>
      <c r="H185" s="180">
        <v>79.688444069654338</v>
      </c>
      <c r="J185" s="177">
        <v>43132</v>
      </c>
      <c r="K185" s="189">
        <v>-3.5483112521666924</v>
      </c>
      <c r="L185" s="179">
        <v>-0.1451787076127673</v>
      </c>
      <c r="M185" s="179">
        <v>-0.32514522111837796</v>
      </c>
      <c r="N185" s="179">
        <v>-0.67157042212993756</v>
      </c>
      <c r="O185" s="179">
        <v>-1.0534315246473909</v>
      </c>
      <c r="P185" s="187">
        <v>-0.92087391184212208</v>
      </c>
    </row>
    <row r="186" spans="1:16" ht="15" customHeight="1" x14ac:dyDescent="0.3">
      <c r="A186" s="177">
        <v>43160</v>
      </c>
      <c r="B186" s="178" t="str">
        <f>MONTH(Serie_dessazonalizada[[#This Row],[Período]])&amp;YEAR(Serie_dessazonalizada[[#This Row],[Período]])</f>
        <v>32018</v>
      </c>
      <c r="C186" s="190">
        <v>101.13741120986479</v>
      </c>
      <c r="D186" s="179">
        <v>103.04373561751309</v>
      </c>
      <c r="E186" s="179">
        <v>99.566721236912926</v>
      </c>
      <c r="F186" s="179">
        <v>124.6789894300331</v>
      </c>
      <c r="G186" s="179">
        <v>120.77920800822029</v>
      </c>
      <c r="H186" s="180">
        <v>80.298866517206108</v>
      </c>
      <c r="J186" s="177">
        <v>43160</v>
      </c>
      <c r="K186" s="189">
        <v>6.0499298953093854</v>
      </c>
      <c r="L186" s="179">
        <v>2.1645830092418129E-3</v>
      </c>
      <c r="M186" s="179">
        <v>-0.31483150632750168</v>
      </c>
      <c r="N186" s="179">
        <v>-0.85851925054208977</v>
      </c>
      <c r="O186" s="179">
        <v>-0.66944882539491313</v>
      </c>
      <c r="P186" s="187">
        <v>0.61042244755176966</v>
      </c>
    </row>
    <row r="187" spans="1:16" ht="15" customHeight="1" x14ac:dyDescent="0.3">
      <c r="A187" s="177">
        <v>43191</v>
      </c>
      <c r="B187" s="178" t="str">
        <f>MONTH(Serie_dessazonalizada[[#This Row],[Período]])&amp;YEAR(Serie_dessazonalizada[[#This Row],[Período]])</f>
        <v>42018</v>
      </c>
      <c r="C187" s="190">
        <v>99.642671289088966</v>
      </c>
      <c r="D187" s="179">
        <v>104.1692792887919</v>
      </c>
      <c r="E187" s="179">
        <v>101.44618789876679</v>
      </c>
      <c r="F187" s="179">
        <v>125.5913890429525</v>
      </c>
      <c r="G187" s="179">
        <v>120.31470888287561</v>
      </c>
      <c r="H187" s="180">
        <v>80.021378568779369</v>
      </c>
      <c r="J187" s="177">
        <v>43191</v>
      </c>
      <c r="K187" s="189">
        <v>-1.4779297817641128</v>
      </c>
      <c r="L187" s="179">
        <v>1.0922970373053036</v>
      </c>
      <c r="M187" s="179">
        <v>1.8876454286184563</v>
      </c>
      <c r="N187" s="179">
        <v>0.73179901207927123</v>
      </c>
      <c r="O187" s="179">
        <v>-0.3845853379938321</v>
      </c>
      <c r="P187" s="187">
        <v>-0.27748794842673874</v>
      </c>
    </row>
    <row r="188" spans="1:16" ht="15" customHeight="1" x14ac:dyDescent="0.3">
      <c r="A188" s="177">
        <v>43221</v>
      </c>
      <c r="B188" s="178" t="str">
        <f>MONTH(Serie_dessazonalizada[[#This Row],[Período]])&amp;YEAR(Serie_dessazonalizada[[#This Row],[Período]])</f>
        <v>52018</v>
      </c>
      <c r="C188" s="190">
        <v>81.574433874508657</v>
      </c>
      <c r="D188" s="179">
        <v>104.6878545653088</v>
      </c>
      <c r="E188" s="179">
        <v>98.660497522359563</v>
      </c>
      <c r="F188" s="179">
        <v>127.0801869446817</v>
      </c>
      <c r="G188" s="179">
        <v>122.9252463042743</v>
      </c>
      <c r="H188" s="180">
        <v>78.394237628568533</v>
      </c>
      <c r="J188" s="177">
        <v>43221</v>
      </c>
      <c r="K188" s="189">
        <v>-18.133031943874443</v>
      </c>
      <c r="L188" s="179">
        <v>0.49781977955250639</v>
      </c>
      <c r="M188" s="179">
        <v>-2.7459783695244155</v>
      </c>
      <c r="N188" s="179">
        <v>1.185429919259853</v>
      </c>
      <c r="O188" s="179">
        <v>2.1697575015038306</v>
      </c>
      <c r="P188" s="187">
        <v>-1.6271409402108361</v>
      </c>
    </row>
    <row r="189" spans="1:16" ht="15" customHeight="1" x14ac:dyDescent="0.3">
      <c r="A189" s="177">
        <v>43252</v>
      </c>
      <c r="B189" s="178" t="str">
        <f>MONTH(Serie_dessazonalizada[[#This Row],[Período]])&amp;YEAR(Serie_dessazonalizada[[#This Row],[Período]])</f>
        <v>62018</v>
      </c>
      <c r="C189" s="190">
        <v>105.8290795382225</v>
      </c>
      <c r="D189" s="179">
        <v>103.666956985401</v>
      </c>
      <c r="E189" s="179">
        <v>100.10329529405711</v>
      </c>
      <c r="F189" s="179">
        <v>122.5106801422863</v>
      </c>
      <c r="G189" s="179">
        <v>118.7110970925324</v>
      </c>
      <c r="H189" s="180">
        <v>79.399666153952339</v>
      </c>
      <c r="J189" s="177">
        <v>43252</v>
      </c>
      <c r="K189" s="189">
        <v>29.733146173010983</v>
      </c>
      <c r="L189" s="179">
        <v>-0.97518244513351471</v>
      </c>
      <c r="M189" s="179">
        <v>1.4623864747596258</v>
      </c>
      <c r="N189" s="179">
        <v>-3.5957665095224578</v>
      </c>
      <c r="O189" s="179">
        <v>-3.4282210843089973</v>
      </c>
      <c r="P189" s="187">
        <v>1.005428525383806</v>
      </c>
    </row>
    <row r="190" spans="1:16" ht="15" customHeight="1" x14ac:dyDescent="0.3">
      <c r="A190" s="177">
        <v>43282</v>
      </c>
      <c r="B190" s="178" t="str">
        <f>MONTH(Serie_dessazonalizada[[#This Row],[Período]])&amp;YEAR(Serie_dessazonalizada[[#This Row],[Período]])</f>
        <v>72018</v>
      </c>
      <c r="C190" s="190">
        <v>101.4518432102961</v>
      </c>
      <c r="D190" s="179">
        <v>103.748342008062</v>
      </c>
      <c r="E190" s="179">
        <v>99.381125084066724</v>
      </c>
      <c r="F190" s="179">
        <v>124.690535429902</v>
      </c>
      <c r="G190" s="179">
        <v>120.3446807124614</v>
      </c>
      <c r="H190" s="180">
        <v>79.107368721645244</v>
      </c>
      <c r="J190" s="177">
        <v>43282</v>
      </c>
      <c r="K190" s="189">
        <v>-4.136137578656216</v>
      </c>
      <c r="L190" s="179">
        <v>7.8506232870766066E-2</v>
      </c>
      <c r="M190" s="179">
        <v>-0.72142501190293418</v>
      </c>
      <c r="N190" s="179">
        <v>1.7793185745797575</v>
      </c>
      <c r="O190" s="179">
        <v>1.3761001792912924</v>
      </c>
      <c r="P190" s="187">
        <v>-0.2922974323070946</v>
      </c>
    </row>
    <row r="191" spans="1:16" x14ac:dyDescent="0.3">
      <c r="A191" s="177">
        <v>43313</v>
      </c>
      <c r="B191" s="178" t="str">
        <f>MONTH(Serie_dessazonalizada[[#This Row],[Período]])&amp;YEAR(Serie_dessazonalizada[[#This Row],[Período]])</f>
        <v>82018</v>
      </c>
      <c r="C191" s="190">
        <v>101.45000327940021</v>
      </c>
      <c r="D191" s="179">
        <v>102.76413440364369</v>
      </c>
      <c r="E191" s="179">
        <v>97.480393369867286</v>
      </c>
      <c r="F191" s="179">
        <v>123.5813708249552</v>
      </c>
      <c r="G191" s="179">
        <v>120.3078898347957</v>
      </c>
      <c r="H191" s="180">
        <v>79.430498940250502</v>
      </c>
      <c r="J191" s="177">
        <v>43313</v>
      </c>
      <c r="K191" s="189">
        <v>-1.813600263608512E-3</v>
      </c>
      <c r="L191" s="179">
        <v>-0.94864899560690974</v>
      </c>
      <c r="M191" s="179">
        <v>-1.912568118535189</v>
      </c>
      <c r="N191" s="179">
        <v>-0.88953391780913771</v>
      </c>
      <c r="O191" s="179">
        <v>-3.0571253708835559E-2</v>
      </c>
      <c r="P191" s="187">
        <v>0.32313021860525737</v>
      </c>
    </row>
    <row r="192" spans="1:16" ht="15" customHeight="1" x14ac:dyDescent="0.3">
      <c r="A192" s="177">
        <v>43344</v>
      </c>
      <c r="B192" s="178" t="str">
        <f>MONTH(Serie_dessazonalizada[[#This Row],[Período]])&amp;YEAR(Serie_dessazonalizada[[#This Row],[Período]])</f>
        <v>92018</v>
      </c>
      <c r="C192" s="190">
        <v>99.521593683601154</v>
      </c>
      <c r="D192" s="179">
        <v>102.72615343698</v>
      </c>
      <c r="E192" s="179">
        <v>97.162077024029827</v>
      </c>
      <c r="F192" s="179">
        <v>120.99163079926581</v>
      </c>
      <c r="G192" s="179">
        <v>117.54538143008421</v>
      </c>
      <c r="H192" s="180">
        <v>79.619010820732498</v>
      </c>
      <c r="J192" s="177">
        <v>43344</v>
      </c>
      <c r="K192" s="189">
        <v>-1.9008472483614238</v>
      </c>
      <c r="L192" s="179">
        <v>-3.6959360271076436E-2</v>
      </c>
      <c r="M192" s="179">
        <v>-0.32654396933922913</v>
      </c>
      <c r="N192" s="179">
        <v>-2.0955747685932287</v>
      </c>
      <c r="O192" s="179">
        <v>-2.2961988681747441</v>
      </c>
      <c r="P192" s="187">
        <v>0.18851188048199674</v>
      </c>
    </row>
    <row r="193" spans="1:16" ht="15" customHeight="1" x14ac:dyDescent="0.3">
      <c r="A193" s="177">
        <v>43374</v>
      </c>
      <c r="B193" s="178" t="str">
        <f>MONTH(Serie_dessazonalizada[[#This Row],[Período]])&amp;YEAR(Serie_dessazonalizada[[#This Row],[Período]])</f>
        <v>102018</v>
      </c>
      <c r="C193" s="190">
        <v>98.812084916991211</v>
      </c>
      <c r="D193" s="179">
        <v>102.76255404023119</v>
      </c>
      <c r="E193" s="179">
        <v>96.427115605368172</v>
      </c>
      <c r="F193" s="179">
        <v>123.8057296871936</v>
      </c>
      <c r="G193" s="179">
        <v>120.1595947870167</v>
      </c>
      <c r="H193" s="180">
        <v>79.912592532562854</v>
      </c>
      <c r="J193" s="177">
        <v>43374</v>
      </c>
      <c r="K193" s="189">
        <v>-0.7129194181371451</v>
      </c>
      <c r="L193" s="179">
        <v>3.5434601640687444E-2</v>
      </c>
      <c r="M193" s="179">
        <v>-0.75642827034243665</v>
      </c>
      <c r="N193" s="179">
        <v>2.3258624330773752</v>
      </c>
      <c r="O193" s="179">
        <v>2.2240034658336834</v>
      </c>
      <c r="P193" s="187">
        <v>0.29358171183035608</v>
      </c>
    </row>
    <row r="194" spans="1:16" ht="15" customHeight="1" x14ac:dyDescent="0.3">
      <c r="A194" s="177">
        <v>43405</v>
      </c>
      <c r="B194" s="178" t="str">
        <f>MONTH(Serie_dessazonalizada[[#This Row],[Período]])&amp;YEAR(Serie_dessazonalizada[[#This Row],[Período]])</f>
        <v>112018</v>
      </c>
      <c r="C194" s="190">
        <v>94.923666479465737</v>
      </c>
      <c r="D194" s="179">
        <v>103.97960130983429</v>
      </c>
      <c r="E194" s="179">
        <v>97.849207527786774</v>
      </c>
      <c r="F194" s="179">
        <v>122.12194580472089</v>
      </c>
      <c r="G194" s="179">
        <v>117.5132549312974</v>
      </c>
      <c r="H194" s="180">
        <v>79.970785680725712</v>
      </c>
      <c r="J194" s="177">
        <v>43405</v>
      </c>
      <c r="K194" s="189">
        <v>-3.9351648543718172</v>
      </c>
      <c r="L194" s="179">
        <v>1.1843295264212974</v>
      </c>
      <c r="M194" s="179">
        <v>1.4747842590652303</v>
      </c>
      <c r="N194" s="179">
        <v>-1.3600209673065558</v>
      </c>
      <c r="O194" s="179">
        <v>-2.2023541777166868</v>
      </c>
      <c r="P194" s="187">
        <v>5.8193148162857256E-2</v>
      </c>
    </row>
    <row r="195" spans="1:16" ht="15" customHeight="1" x14ac:dyDescent="0.3">
      <c r="A195" s="177">
        <v>43435</v>
      </c>
      <c r="B195" s="178" t="str">
        <f>MONTH(Serie_dessazonalizada[[#This Row],[Período]])&amp;YEAR(Serie_dessazonalizada[[#This Row],[Período]])</f>
        <v>122018</v>
      </c>
      <c r="C195" s="190">
        <v>96.468023665637062</v>
      </c>
      <c r="D195" s="179">
        <v>104.2771470950955</v>
      </c>
      <c r="E195" s="179">
        <v>96.314917953709994</v>
      </c>
      <c r="F195" s="179">
        <v>127.9058543377801</v>
      </c>
      <c r="G195" s="179">
        <v>122.9428456608106</v>
      </c>
      <c r="H195" s="180">
        <v>80.139270450342451</v>
      </c>
      <c r="J195" s="177">
        <v>43435</v>
      </c>
      <c r="K195" s="189">
        <v>1.6269464122579027</v>
      </c>
      <c r="L195" s="179">
        <v>0.28615784395498067</v>
      </c>
      <c r="M195" s="179">
        <v>-1.5680143077715571</v>
      </c>
      <c r="N195" s="179">
        <v>4.7361745630125833</v>
      </c>
      <c r="O195" s="179">
        <v>4.6204070618991437</v>
      </c>
      <c r="P195" s="187">
        <v>0.16848476961673953</v>
      </c>
    </row>
    <row r="196" spans="1:16" ht="15" customHeight="1" x14ac:dyDescent="0.3">
      <c r="A196" s="177">
        <v>43466</v>
      </c>
      <c r="B196" s="178" t="str">
        <f>MONTH(Serie_dessazonalizada[[#This Row],[Período]])&amp;YEAR(Serie_dessazonalizada[[#This Row],[Período]])</f>
        <v>12019</v>
      </c>
      <c r="C196" s="190">
        <v>92.930083571040143</v>
      </c>
      <c r="D196" s="179">
        <v>103.0762728610664</v>
      </c>
      <c r="E196" s="179">
        <v>95.325614654297084</v>
      </c>
      <c r="F196" s="179">
        <v>125.359464643948</v>
      </c>
      <c r="G196" s="179">
        <v>119.97454205660701</v>
      </c>
      <c r="H196" s="180">
        <v>79.05575656160417</v>
      </c>
      <c r="J196" s="177">
        <v>43466</v>
      </c>
      <c r="K196" s="189">
        <v>-3.6674744232965679</v>
      </c>
      <c r="L196" s="179">
        <v>-1.1516178448322565</v>
      </c>
      <c r="M196" s="179">
        <v>-1.0271547964027545</v>
      </c>
      <c r="N196" s="179">
        <v>-1.9908312305294997</v>
      </c>
      <c r="O196" s="179">
        <v>-2.414376849868034</v>
      </c>
      <c r="P196" s="187">
        <v>-1.0835138887382811</v>
      </c>
    </row>
    <row r="197" spans="1:16" ht="15" customHeight="1" x14ac:dyDescent="0.3">
      <c r="A197" s="177">
        <v>43497</v>
      </c>
      <c r="B197" s="178" t="str">
        <f>MONTH(Serie_dessazonalizada[[#This Row],[Período]])&amp;YEAR(Serie_dessazonalizada[[#This Row],[Período]])</f>
        <v>22019</v>
      </c>
      <c r="C197" s="190">
        <v>95.262682184052323</v>
      </c>
      <c r="D197" s="179">
        <v>102.7910021962913</v>
      </c>
      <c r="E197" s="179">
        <v>96.662640401138688</v>
      </c>
      <c r="F197" s="179">
        <v>122.1208706203556</v>
      </c>
      <c r="G197" s="179">
        <v>118.1028644963762</v>
      </c>
      <c r="H197" s="180">
        <v>79.245861851701363</v>
      </c>
      <c r="J197" s="177">
        <v>43497</v>
      </c>
      <c r="K197" s="189">
        <v>2.5100575867114463</v>
      </c>
      <c r="L197" s="179">
        <v>-0.27675686834312108</v>
      </c>
      <c r="M197" s="179">
        <v>1.4025881204022574</v>
      </c>
      <c r="N197" s="179">
        <v>-2.5834459590193761</v>
      </c>
      <c r="O197" s="179">
        <v>-1.5600622666662924</v>
      </c>
      <c r="P197" s="187">
        <v>0.19010529009719335</v>
      </c>
    </row>
    <row r="198" spans="1:16" ht="15" customHeight="1" x14ac:dyDescent="0.3">
      <c r="A198" s="177">
        <v>43525</v>
      </c>
      <c r="B198" s="178" t="str">
        <f>MONTH(Serie_dessazonalizada[[#This Row],[Período]])&amp;YEAR(Serie_dessazonalizada[[#This Row],[Período]])</f>
        <v>32019</v>
      </c>
      <c r="C198" s="190">
        <v>92.619959760507868</v>
      </c>
      <c r="D198" s="179">
        <v>102.97111208592921</v>
      </c>
      <c r="E198" s="179">
        <v>93.268155357288279</v>
      </c>
      <c r="F198" s="179">
        <v>122.54838504448711</v>
      </c>
      <c r="G198" s="179">
        <v>118.53336554952401</v>
      </c>
      <c r="H198" s="180">
        <v>78.684656362394094</v>
      </c>
      <c r="J198" s="177">
        <v>43525</v>
      </c>
      <c r="K198" s="189">
        <v>-2.77414236399368</v>
      </c>
      <c r="L198" s="179">
        <v>0.17521950928541768</v>
      </c>
      <c r="M198" s="179">
        <v>-3.5116825174273036</v>
      </c>
      <c r="N198" s="179">
        <v>0.35007482501540732</v>
      </c>
      <c r="O198" s="179">
        <v>0.36451364239435258</v>
      </c>
      <c r="P198" s="187">
        <v>-0.56120548930726954</v>
      </c>
    </row>
    <row r="199" spans="1:16" ht="15.75" customHeight="1" x14ac:dyDescent="0.3">
      <c r="A199" s="177">
        <v>43556</v>
      </c>
      <c r="B199" s="178" t="str">
        <f>MONTH(Serie_dessazonalizada[[#This Row],[Período]])&amp;YEAR(Serie_dessazonalizada[[#This Row],[Período]])</f>
        <v>42019</v>
      </c>
      <c r="C199" s="190">
        <v>93.625536359997113</v>
      </c>
      <c r="D199" s="207">
        <v>103.844295542259</v>
      </c>
      <c r="E199" s="179">
        <v>105.307147789602</v>
      </c>
      <c r="F199" s="179">
        <v>121.86865789601509</v>
      </c>
      <c r="G199" s="179">
        <v>116.57358253253921</v>
      </c>
      <c r="H199" s="180">
        <v>66.376348965388075</v>
      </c>
      <c r="J199" s="177">
        <v>43556</v>
      </c>
      <c r="K199" s="189">
        <v>1.0857018315376252</v>
      </c>
      <c r="L199" s="179">
        <v>0.84798875980005728</v>
      </c>
      <c r="M199" s="179">
        <v>12.90793453156137</v>
      </c>
      <c r="N199" s="179">
        <v>-0.55466022520432157</v>
      </c>
      <c r="O199" s="179">
        <v>-1.6533598011827235</v>
      </c>
      <c r="P199" s="187">
        <v>-12.308307397006018</v>
      </c>
    </row>
    <row r="200" spans="1:16" ht="15.75" customHeight="1" x14ac:dyDescent="0.3">
      <c r="A200" s="177">
        <v>43586</v>
      </c>
      <c r="B200" s="178" t="str">
        <f>MONTH(Serie_dessazonalizada[[#This Row],[Período]])&amp;YEAR(Serie_dessazonalizada[[#This Row],[Período]])</f>
        <v>52019</v>
      </c>
      <c r="C200" s="190">
        <v>91.920719308442727</v>
      </c>
      <c r="D200" s="179">
        <v>104.8177959374266</v>
      </c>
      <c r="E200" s="179">
        <v>100.83851281357509</v>
      </c>
      <c r="F200" s="179">
        <v>128.09177788283299</v>
      </c>
      <c r="G200" s="179">
        <v>124.2286973850823</v>
      </c>
      <c r="H200" s="180">
        <v>80.724290694746784</v>
      </c>
      <c r="J200" s="177">
        <v>43586</v>
      </c>
      <c r="K200" s="189">
        <v>-1.8208889559780339</v>
      </c>
      <c r="L200" s="179">
        <v>0.93746160064365669</v>
      </c>
      <c r="M200" s="179">
        <v>-4.2434298808994395</v>
      </c>
      <c r="N200" s="179">
        <v>5.1064154592789501</v>
      </c>
      <c r="O200" s="179">
        <v>6.566766403019586</v>
      </c>
      <c r="P200" s="187">
        <v>14.347941729358709</v>
      </c>
    </row>
    <row r="201" spans="1:16" ht="15.75" customHeight="1" x14ac:dyDescent="0.3">
      <c r="A201" s="177">
        <v>43617</v>
      </c>
      <c r="B201" s="178" t="str">
        <f>MONTH(Serie_dessazonalizada[[#This Row],[Período]])&amp;YEAR(Serie_dessazonalizada[[#This Row],[Período]])</f>
        <v>62019</v>
      </c>
      <c r="C201" s="190">
        <v>96.305291443321707</v>
      </c>
      <c r="D201" s="179">
        <v>105.0503039499814</v>
      </c>
      <c r="E201" s="179">
        <v>98.758987904044972</v>
      </c>
      <c r="F201" s="179">
        <v>126.53804305434861</v>
      </c>
      <c r="G201" s="179">
        <v>121.26509206555301</v>
      </c>
      <c r="H201" s="180">
        <v>78.339659106966337</v>
      </c>
      <c r="J201" s="177">
        <v>43617</v>
      </c>
      <c r="K201" s="189">
        <v>4.7699497652606659</v>
      </c>
      <c r="L201" s="179">
        <v>0.22182112347945546</v>
      </c>
      <c r="M201" s="179">
        <v>-2.0622328230629869</v>
      </c>
      <c r="N201" s="179">
        <v>-1.2129856062311815</v>
      </c>
      <c r="O201" s="179">
        <v>-2.3856044391601023</v>
      </c>
      <c r="P201" s="187">
        <v>-2.3846315877804471</v>
      </c>
    </row>
    <row r="202" spans="1:16" ht="15.75" customHeight="1" x14ac:dyDescent="0.3">
      <c r="A202" s="177">
        <v>43647</v>
      </c>
      <c r="B202" s="178" t="str">
        <f>MONTH(Serie_dessazonalizada[[#This Row],[Período]])&amp;YEAR(Serie_dessazonalizada[[#This Row],[Período]])</f>
        <v>72019</v>
      </c>
      <c r="C202" s="190">
        <v>90.358085311785899</v>
      </c>
      <c r="D202" s="179">
        <v>105.67717102812141</v>
      </c>
      <c r="E202" s="179">
        <v>97.300086333065579</v>
      </c>
      <c r="F202" s="179">
        <v>126.2207203822299</v>
      </c>
      <c r="G202" s="179">
        <v>119.5311488436047</v>
      </c>
      <c r="H202" s="180">
        <v>80.753262187518146</v>
      </c>
      <c r="J202" s="177">
        <v>43647</v>
      </c>
      <c r="K202" s="189">
        <v>-6.1753679807260653</v>
      </c>
      <c r="L202" s="179">
        <v>0.59673038017908564</v>
      </c>
      <c r="M202" s="179">
        <v>-1.477234226414788</v>
      </c>
      <c r="N202" s="179">
        <v>-0.25077254591523512</v>
      </c>
      <c r="O202" s="179">
        <v>-1.4298782876534497</v>
      </c>
      <c r="P202" s="187">
        <v>2.4136030805518089</v>
      </c>
    </row>
    <row r="203" spans="1:16" ht="15.75" customHeight="1" x14ac:dyDescent="0.3">
      <c r="A203" s="177">
        <v>43678</v>
      </c>
      <c r="B203" s="178" t="str">
        <f>MONTH(Serie_dessazonalizada[[#This Row],[Período]])&amp;YEAR(Serie_dessazonalizada[[#This Row],[Período]])</f>
        <v>82019</v>
      </c>
      <c r="C203" s="190">
        <v>93.022384729906619</v>
      </c>
      <c r="D203" s="179">
        <v>106.6472552000689</v>
      </c>
      <c r="E203" s="179">
        <v>98.390120517007006</v>
      </c>
      <c r="F203" s="179">
        <v>126.0000730541191</v>
      </c>
      <c r="G203" s="179">
        <v>118.2024981450222</v>
      </c>
      <c r="H203" s="180">
        <v>80.084327881477165</v>
      </c>
      <c r="J203" s="177">
        <v>43678</v>
      </c>
      <c r="K203" s="189">
        <v>2.9486010122142341</v>
      </c>
      <c r="L203" s="179">
        <v>0.91796947487300251</v>
      </c>
      <c r="M203" s="179">
        <v>1.1202807983234022</v>
      </c>
      <c r="N203" s="179">
        <v>-0.1748107025871993</v>
      </c>
      <c r="O203" s="179">
        <v>-1.1115518519117622</v>
      </c>
      <c r="P203" s="187">
        <v>-0.66893430604098114</v>
      </c>
    </row>
    <row r="204" spans="1:16" ht="15.75" customHeight="1" x14ac:dyDescent="0.3">
      <c r="A204" s="177">
        <v>43709</v>
      </c>
      <c r="B204" s="178" t="str">
        <f>MONTH(Serie_dessazonalizada[[#This Row],[Período]])&amp;YEAR(Serie_dessazonalizada[[#This Row],[Período]])</f>
        <v>92019</v>
      </c>
      <c r="C204" s="190">
        <v>95.360929681854714</v>
      </c>
      <c r="D204" s="179">
        <v>106.5506046896739</v>
      </c>
      <c r="E204" s="179">
        <v>97.654453280589181</v>
      </c>
      <c r="F204" s="179">
        <v>126.99225375127899</v>
      </c>
      <c r="G204" s="179">
        <v>118.9705345757518</v>
      </c>
      <c r="H204" s="180">
        <v>79.855543968173833</v>
      </c>
      <c r="J204" s="177">
        <v>43709</v>
      </c>
      <c r="K204" s="189">
        <v>2.5139593644455926</v>
      </c>
      <c r="L204" s="179">
        <v>-9.0626345904242012E-2</v>
      </c>
      <c r="M204" s="179">
        <v>-0.747704375756571</v>
      </c>
      <c r="N204" s="179">
        <v>0.78744454118985907</v>
      </c>
      <c r="O204" s="179">
        <v>0.64976328147252316</v>
      </c>
      <c r="P204" s="187">
        <v>-0.22878391330333159</v>
      </c>
    </row>
    <row r="205" spans="1:16" ht="15.75" customHeight="1" x14ac:dyDescent="0.3">
      <c r="A205" s="177">
        <v>43739</v>
      </c>
      <c r="B205" s="178" t="str">
        <f>MONTH(Serie_dessazonalizada[[#This Row],[Período]])&amp;YEAR(Serie_dessazonalizada[[#This Row],[Período]])</f>
        <v>102019</v>
      </c>
      <c r="C205" s="190">
        <v>94.537251802652563</v>
      </c>
      <c r="D205" s="179">
        <v>107.2388328290214</v>
      </c>
      <c r="E205" s="179">
        <v>98.820877311982116</v>
      </c>
      <c r="F205" s="179">
        <v>127.7873824880547</v>
      </c>
      <c r="G205" s="179">
        <v>118.8650951867432</v>
      </c>
      <c r="H205" s="180">
        <v>80.579929970117206</v>
      </c>
      <c r="J205" s="177">
        <v>43739</v>
      </c>
      <c r="K205" s="189">
        <v>-0.86374774443802493</v>
      </c>
      <c r="L205" s="179">
        <v>0.64591669033878241</v>
      </c>
      <c r="M205" s="179">
        <v>1.1944401839427288</v>
      </c>
      <c r="N205" s="179">
        <v>0.62612380935691592</v>
      </c>
      <c r="O205" s="179">
        <v>-8.8626473256248658E-2</v>
      </c>
      <c r="P205" s="187">
        <v>0.72438600194337255</v>
      </c>
    </row>
    <row r="206" spans="1:16" ht="15.75" customHeight="1" x14ac:dyDescent="0.3">
      <c r="A206" s="177">
        <v>43770</v>
      </c>
      <c r="B206" s="178" t="str">
        <f>MONTH(Serie_dessazonalizada[[#This Row],[Período]])&amp;YEAR(Serie_dessazonalizada[[#This Row],[Período]])</f>
        <v>112019</v>
      </c>
      <c r="C206" s="190">
        <v>92.050540665969052</v>
      </c>
      <c r="D206" s="179">
        <v>108.46691388782639</v>
      </c>
      <c r="E206" s="179">
        <v>99.195226277193314</v>
      </c>
      <c r="F206" s="179">
        <v>129.53218439833819</v>
      </c>
      <c r="G206" s="179">
        <v>119.42536117050579</v>
      </c>
      <c r="H206" s="180">
        <v>81.690588078537999</v>
      </c>
      <c r="J206" s="177">
        <v>43770</v>
      </c>
      <c r="K206" s="189">
        <v>-2.630403453946963</v>
      </c>
      <c r="L206" s="179">
        <v>1.145183163978488</v>
      </c>
      <c r="M206" s="179">
        <v>0.37881566668282091</v>
      </c>
      <c r="N206" s="179">
        <v>1.3653945141622925</v>
      </c>
      <c r="O206" s="179">
        <v>0.47134609439582237</v>
      </c>
      <c r="P206" s="187">
        <v>1.1106581084207932</v>
      </c>
    </row>
    <row r="207" spans="1:16" ht="15.75" customHeight="1" x14ac:dyDescent="0.3">
      <c r="A207" s="177">
        <v>43800</v>
      </c>
      <c r="B207" s="178" t="str">
        <f>MONTH(Serie_dessazonalizada[[#This Row],[Período]])&amp;YEAR(Serie_dessazonalizada[[#This Row],[Período]])</f>
        <v>122019</v>
      </c>
      <c r="C207" s="190">
        <v>89.828010685950773</v>
      </c>
      <c r="D207" s="179">
        <v>108.0711559329738</v>
      </c>
      <c r="E207" s="179">
        <v>97.06019341063292</v>
      </c>
      <c r="F207" s="179">
        <v>130.03906914820899</v>
      </c>
      <c r="G207" s="179">
        <v>120.5614419591478</v>
      </c>
      <c r="H207" s="180">
        <v>82.327467357788777</v>
      </c>
      <c r="J207" s="177">
        <v>43800</v>
      </c>
      <c r="K207" s="189">
        <v>-2.4144670568349476</v>
      </c>
      <c r="L207" s="179">
        <v>-0.36486513782615854</v>
      </c>
      <c r="M207" s="179">
        <v>-2.1523544495923739</v>
      </c>
      <c r="N207" s="179">
        <v>0.39131954133656199</v>
      </c>
      <c r="O207" s="179">
        <v>0.95128938904358951</v>
      </c>
      <c r="P207" s="187">
        <v>0.63687927925077759</v>
      </c>
    </row>
    <row r="208" spans="1:16" ht="15.75" customHeight="1" x14ac:dyDescent="0.3">
      <c r="A208" s="177">
        <v>43831</v>
      </c>
      <c r="B208" s="178" t="str">
        <f>MONTH(Serie_dessazonalizada[[#This Row],[Período]])&amp;YEAR(Serie_dessazonalizada[[#This Row],[Período]])</f>
        <v>12020</v>
      </c>
      <c r="C208" s="190">
        <v>93.212390788756181</v>
      </c>
      <c r="D208" s="179">
        <v>107.7244000400696</v>
      </c>
      <c r="E208" s="179">
        <v>97.612717031984303</v>
      </c>
      <c r="F208" s="179">
        <v>129.38558814132091</v>
      </c>
      <c r="G208" s="179">
        <v>120.1952120942635</v>
      </c>
      <c r="H208" s="180">
        <v>81.881104950347577</v>
      </c>
      <c r="J208" s="177">
        <v>43831</v>
      </c>
      <c r="K208" s="189">
        <v>3.767622233823698</v>
      </c>
      <c r="L208" s="179">
        <v>-0.32085887294409809</v>
      </c>
      <c r="M208" s="179">
        <v>0.56925872691580148</v>
      </c>
      <c r="N208" s="179">
        <v>-0.50252667230591763</v>
      </c>
      <c r="O208" s="179">
        <v>-0.30377030909135966</v>
      </c>
      <c r="P208" s="187">
        <v>-0.44636240744119959</v>
      </c>
    </row>
    <row r="209" spans="1:16 16384:16384" ht="15" customHeight="1" x14ac:dyDescent="0.3">
      <c r="A209" s="177">
        <v>43862</v>
      </c>
      <c r="B209" s="190" t="str">
        <f>MONTH(Serie_dessazonalizada[[#This Row],[Período]])&amp;YEAR(Serie_dessazonalizada[[#This Row],[Período]])</f>
        <v>22020</v>
      </c>
      <c r="C209" s="179">
        <v>97.209630163853845</v>
      </c>
      <c r="D209" s="179">
        <v>107.9406827292535</v>
      </c>
      <c r="E209" s="179">
        <v>99.15804723781703</v>
      </c>
      <c r="F209" s="179">
        <v>125.31189925904189</v>
      </c>
      <c r="G209" s="180">
        <v>115.4832275083082</v>
      </c>
      <c r="H209" s="180">
        <v>81.876100304429528</v>
      </c>
      <c r="J209" s="177">
        <v>43862</v>
      </c>
      <c r="K209" s="179">
        <v>4.2883133253780183</v>
      </c>
      <c r="L209" s="179">
        <v>0.20077409491577539</v>
      </c>
      <c r="M209" s="179">
        <v>1.5831238519120163</v>
      </c>
      <c r="N209" s="179">
        <v>-3.1484873553533212</v>
      </c>
      <c r="O209" s="187">
        <v>-3.9202764435075026</v>
      </c>
      <c r="P209" s="187">
        <v>-5.0046459180492775E-3</v>
      </c>
      <c r="XFD209" s="177"/>
    </row>
    <row r="210" spans="1:16 16384:16384" ht="15" customHeight="1" x14ac:dyDescent="0.3">
      <c r="A210" s="177">
        <v>43891</v>
      </c>
      <c r="B210" s="190" t="str">
        <f>MONTH(Serie_dessazonalizada[[#This Row],[Período]])&amp;YEAR(Serie_dessazonalizada[[#This Row],[Período]])</f>
        <v>32020</v>
      </c>
      <c r="C210" s="179">
        <v>89.453346690149417</v>
      </c>
      <c r="D210" s="179">
        <v>107.7435432803161</v>
      </c>
      <c r="E210" s="179">
        <v>95.41358521883555</v>
      </c>
      <c r="F210" s="179">
        <v>128.39923563741891</v>
      </c>
      <c r="G210" s="180">
        <v>118.7644036212547</v>
      </c>
      <c r="H210" s="180">
        <v>77.825347696158246</v>
      </c>
      <c r="J210" s="177">
        <v>43891</v>
      </c>
      <c r="K210" s="179">
        <v>-7.9789249898705021</v>
      </c>
      <c r="L210" s="179">
        <v>-0.18263683715237836</v>
      </c>
      <c r="M210" s="179">
        <v>-3.7762563133185743</v>
      </c>
      <c r="N210" s="179">
        <v>2.4637216390719177</v>
      </c>
      <c r="O210" s="187">
        <v>2.8412577165895709</v>
      </c>
      <c r="P210" s="187">
        <v>-4.0507526082712815</v>
      </c>
      <c r="XFD210" s="177"/>
    </row>
    <row r="211" spans="1:16 16384:16384" ht="15" customHeight="1" x14ac:dyDescent="0.3">
      <c r="A211" s="177">
        <v>43922</v>
      </c>
      <c r="B211" s="190" t="str">
        <f>MONTH(Serie_dessazonalizada[[#This Row],[Período]])&amp;YEAR(Serie_dessazonalizada[[#This Row],[Período]])</f>
        <v>42020</v>
      </c>
      <c r="C211" s="179">
        <v>74.979769936688967</v>
      </c>
      <c r="D211" s="179">
        <v>103.43163058979761</v>
      </c>
      <c r="E211" s="179">
        <v>76.778399455960923</v>
      </c>
      <c r="F211" s="179">
        <v>126.6576726089511</v>
      </c>
      <c r="G211" s="180">
        <v>121.432749619021</v>
      </c>
      <c r="H211" s="180">
        <v>70.659225817026595</v>
      </c>
      <c r="J211" s="177">
        <v>43922</v>
      </c>
      <c r="K211" s="179">
        <v>-16.180028237058991</v>
      </c>
      <c r="L211" s="179">
        <v>-4.0020149321618321</v>
      </c>
      <c r="M211" s="179">
        <v>-19.530956435746493</v>
      </c>
      <c r="N211" s="179">
        <v>-1.3563655732232969</v>
      </c>
      <c r="O211" s="187">
        <v>2.2467556914408262</v>
      </c>
      <c r="P211" s="187">
        <v>-7.1661218791316514</v>
      </c>
      <c r="XFD211" s="177"/>
    </row>
    <row r="212" spans="1:16 16384:16384" ht="15" customHeight="1" x14ac:dyDescent="0.3">
      <c r="A212" s="177">
        <v>43952</v>
      </c>
      <c r="B212" s="190" t="str">
        <f>MONTH(Serie_dessazonalizada[[#This Row],[Período]])&amp;YEAR(Serie_dessazonalizada[[#This Row],[Período]])</f>
        <v>52020</v>
      </c>
      <c r="C212" s="179">
        <v>83.093375962905895</v>
      </c>
      <c r="D212" s="179">
        <v>102.1511714300357</v>
      </c>
      <c r="E212" s="179">
        <v>82.498479573913954</v>
      </c>
      <c r="F212" s="179">
        <v>111.091623509003</v>
      </c>
      <c r="G212" s="180">
        <v>110.9821149047378</v>
      </c>
      <c r="H212" s="180">
        <v>73.29167854735438</v>
      </c>
      <c r="J212" s="177">
        <v>43952</v>
      </c>
      <c r="K212" s="179">
        <v>10.821060178055832</v>
      </c>
      <c r="L212" s="179">
        <v>-1.237976383491538</v>
      </c>
      <c r="M212" s="179">
        <v>7.4501163849267193</v>
      </c>
      <c r="N212" s="179">
        <v>-12.289858781794814</v>
      </c>
      <c r="O212" s="187">
        <v>-8.6061089344272155</v>
      </c>
      <c r="P212" s="187">
        <v>2.6324527303277847</v>
      </c>
      <c r="XFD212" s="177"/>
    </row>
    <row r="213" spans="1:16 16384:16384" ht="15" customHeight="1" x14ac:dyDescent="0.3">
      <c r="A213" s="177">
        <v>43983</v>
      </c>
      <c r="B213" s="190" t="str">
        <f>MONTH(Serie_dessazonalizada[[#This Row],[Período]])&amp;YEAR(Serie_dessazonalizada[[#This Row],[Período]])</f>
        <v>62020</v>
      </c>
      <c r="C213" s="179">
        <v>87.535749187549357</v>
      </c>
      <c r="D213" s="179">
        <v>101.85408225774231</v>
      </c>
      <c r="E213" s="179">
        <v>87.827345014038116</v>
      </c>
      <c r="F213" s="179">
        <v>117.19834746434719</v>
      </c>
      <c r="G213" s="180">
        <v>116.2615899008585</v>
      </c>
      <c r="H213" s="180">
        <v>73.986152965394567</v>
      </c>
      <c r="J213" s="177">
        <v>43983</v>
      </c>
      <c r="K213" s="179">
        <v>5.3462423125359617</v>
      </c>
      <c r="L213" s="179">
        <v>-0.29083285892308752</v>
      </c>
      <c r="M213" s="179">
        <v>6.4593498785026702</v>
      </c>
      <c r="N213" s="179">
        <v>5.4970156726976782</v>
      </c>
      <c r="O213" s="187">
        <v>4.7570502694532069</v>
      </c>
      <c r="P213" s="187">
        <v>0.69447441804018695</v>
      </c>
      <c r="XFD213" s="177"/>
    </row>
    <row r="214" spans="1:16 16384:16384" ht="15" customHeight="1" x14ac:dyDescent="0.3">
      <c r="A214" s="177">
        <v>44013</v>
      </c>
      <c r="B214" s="190" t="str">
        <f>MONTH(Serie_dessazonalizada[[#This Row],[Período]])&amp;YEAR(Serie_dessazonalizada[[#This Row],[Período]])</f>
        <v>72020</v>
      </c>
      <c r="C214" s="179">
        <v>93.478885598927349</v>
      </c>
      <c r="D214" s="179">
        <v>100.9985416941055</v>
      </c>
      <c r="E214" s="179">
        <v>94.960575965269314</v>
      </c>
      <c r="F214" s="179">
        <v>118.9691753294519</v>
      </c>
      <c r="G214" s="180">
        <v>117.84706007159279</v>
      </c>
      <c r="H214" s="180">
        <v>76.987370831159041</v>
      </c>
      <c r="J214" s="177">
        <v>44013</v>
      </c>
      <c r="K214" s="179">
        <v>6.7893820142494583</v>
      </c>
      <c r="L214" s="179">
        <v>-0.83996688662105645</v>
      </c>
      <c r="M214" s="179">
        <v>8.12187929635245</v>
      </c>
      <c r="N214" s="179">
        <v>1.5109665822237031</v>
      </c>
      <c r="O214" s="187">
        <v>1.3637093489658096</v>
      </c>
      <c r="P214" s="187">
        <v>3.0012178657644739</v>
      </c>
      <c r="XFD214" s="177"/>
    </row>
    <row r="215" spans="1:16 16384:16384" x14ac:dyDescent="0.3">
      <c r="A215" s="177">
        <v>44044</v>
      </c>
      <c r="B215" s="190" t="str">
        <f>MONTH(Serie_dessazonalizada[[#This Row],[Período]])&amp;YEAR(Serie_dessazonalizada[[#This Row],[Período]])</f>
        <v>82020</v>
      </c>
      <c r="C215" s="179">
        <v>101.6068251556609</v>
      </c>
      <c r="D215" s="179">
        <v>102.0035300056453</v>
      </c>
      <c r="E215" s="179">
        <v>95.610457047104973</v>
      </c>
      <c r="F215" s="179">
        <v>123.5443905489132</v>
      </c>
      <c r="G215" s="180">
        <v>121.06108986233301</v>
      </c>
      <c r="H215" s="180">
        <v>80.29834203856278</v>
      </c>
      <c r="J215" s="177">
        <v>44044</v>
      </c>
      <c r="K215" s="179">
        <v>8.6949469975568654</v>
      </c>
      <c r="L215" s="179">
        <v>0.99505229945162466</v>
      </c>
      <c r="M215" s="179">
        <v>0.68436935562958778</v>
      </c>
      <c r="N215" s="179">
        <v>3.8457148305781881</v>
      </c>
      <c r="O215" s="187">
        <v>2.7272889020631235</v>
      </c>
      <c r="P215" s="187">
        <v>3.310971207403739</v>
      </c>
      <c r="XFD215" s="177"/>
    </row>
    <row r="216" spans="1:16 16384:16384" ht="15" customHeight="1" x14ac:dyDescent="0.3">
      <c r="A216" s="177">
        <v>44075</v>
      </c>
      <c r="B216" s="190" t="str">
        <f>MONTH(Serie_dessazonalizada[[#This Row],[Período]])&amp;YEAR(Serie_dessazonalizada[[#This Row],[Período]])</f>
        <v>92020</v>
      </c>
      <c r="C216" s="179">
        <v>99.273594330844332</v>
      </c>
      <c r="D216" s="179">
        <v>103.2725803350984</v>
      </c>
      <c r="E216" s="179">
        <v>97.742779947593476</v>
      </c>
      <c r="F216" s="179">
        <v>125.0602157970977</v>
      </c>
      <c r="G216" s="180">
        <v>120.93359701768929</v>
      </c>
      <c r="H216" s="180">
        <v>82.394432799570694</v>
      </c>
      <c r="J216" s="177">
        <v>44075</v>
      </c>
      <c r="K216" s="179">
        <v>-2.2963327721755653</v>
      </c>
      <c r="L216" s="179">
        <v>1.2441239331451173</v>
      </c>
      <c r="M216" s="179">
        <v>2.2302193361945331</v>
      </c>
      <c r="N216" s="179">
        <v>1.226947853682081</v>
      </c>
      <c r="O216" s="187">
        <v>-0.10531281751113637</v>
      </c>
      <c r="P216" s="187">
        <v>2.0960907610079147</v>
      </c>
      <c r="XFD216" s="177"/>
    </row>
    <row r="217" spans="1:16 16384:16384" ht="15" customHeight="1" x14ac:dyDescent="0.3">
      <c r="A217" s="177">
        <v>44105</v>
      </c>
      <c r="B217" s="190" t="str">
        <f>MONTH(Serie_dessazonalizada[[#This Row],[Período]])&amp;YEAR(Serie_dessazonalizada[[#This Row],[Período]])</f>
        <v>102020</v>
      </c>
      <c r="C217" s="179">
        <v>98.107533387995446</v>
      </c>
      <c r="D217" s="179">
        <v>103.8859424589471</v>
      </c>
      <c r="E217" s="179">
        <v>97.458699438519318</v>
      </c>
      <c r="F217" s="179">
        <v>121.3152571258352</v>
      </c>
      <c r="G217" s="180">
        <v>116.4926447050219</v>
      </c>
      <c r="H217" s="180">
        <v>83.39819668157169</v>
      </c>
      <c r="J217" s="177">
        <v>44105</v>
      </c>
      <c r="K217" s="179">
        <v>-1.1745932548415761</v>
      </c>
      <c r="L217" s="179">
        <v>0.59392543679887511</v>
      </c>
      <c r="M217" s="179">
        <v>-0.29064091406697568</v>
      </c>
      <c r="N217" s="179">
        <v>-2.9945243956227086</v>
      </c>
      <c r="O217" s="187">
        <v>-3.6722237841133603</v>
      </c>
      <c r="P217" s="187">
        <v>1.003763882000996</v>
      </c>
      <c r="XFD217" s="177"/>
    </row>
    <row r="218" spans="1:16 16384:16384" ht="15" customHeight="1" x14ac:dyDescent="0.3">
      <c r="A218" s="177">
        <v>44136</v>
      </c>
      <c r="B218" s="178" t="str">
        <f>MONTH(Serie_dessazonalizada[[#This Row],[Período]])&amp;YEAR(Serie_dessazonalizada[[#This Row],[Período]])</f>
        <v>112020</v>
      </c>
      <c r="C218" s="190">
        <v>100.7410717972398</v>
      </c>
      <c r="D218" s="179">
        <v>103.8756918979863</v>
      </c>
      <c r="E218" s="179">
        <v>97.709813495794833</v>
      </c>
      <c r="F218" s="179">
        <v>123.88506682268461</v>
      </c>
      <c r="G218" s="179">
        <v>118.959630938545</v>
      </c>
      <c r="H218" s="180">
        <v>81.035306476330675</v>
      </c>
      <c r="J218" s="177">
        <v>44136</v>
      </c>
      <c r="K218" s="179">
        <v>2.6843386214076346</v>
      </c>
      <c r="L218" s="179">
        <v>-9.8671299678967997E-3</v>
      </c>
      <c r="M218" s="179">
        <v>0.25766202373132185</v>
      </c>
      <c r="N218" s="179">
        <v>2.1182906072431176</v>
      </c>
      <c r="O218" s="187">
        <v>2.1177184531863853</v>
      </c>
      <c r="P218" s="187">
        <v>-2.3628902052410155</v>
      </c>
    </row>
    <row r="219" spans="1:16 16384:16384" ht="15" customHeight="1" x14ac:dyDescent="0.3">
      <c r="A219" s="177">
        <v>44166</v>
      </c>
      <c r="B219" s="178" t="str">
        <f>MONTH(Serie_dessazonalizada[[#This Row],[Período]])&amp;YEAR(Serie_dessazonalizada[[#This Row],[Período]])</f>
        <v>122020</v>
      </c>
      <c r="C219" s="190">
        <v>100.9512081025179</v>
      </c>
      <c r="D219" s="179">
        <v>104.8641053595201</v>
      </c>
      <c r="E219" s="179">
        <v>100.8038061426076</v>
      </c>
      <c r="F219" s="179">
        <v>122.2979765471767</v>
      </c>
      <c r="G219" s="179">
        <v>116.4750268667857</v>
      </c>
      <c r="H219" s="180">
        <v>82.461142737157857</v>
      </c>
      <c r="J219" s="177">
        <v>44166</v>
      </c>
      <c r="K219" s="179">
        <v>0.20859049991153236</v>
      </c>
      <c r="L219" s="179">
        <v>0.95153490048903022</v>
      </c>
      <c r="M219" s="179">
        <v>3.1665116697269333</v>
      </c>
      <c r="N219" s="179">
        <v>-1.2810989380822548</v>
      </c>
      <c r="O219" s="187">
        <v>-2.0886111129941742</v>
      </c>
      <c r="P219" s="187">
        <v>1.4258362608271824</v>
      </c>
    </row>
    <row r="220" spans="1:16 16384:16384" ht="15" customHeight="1" x14ac:dyDescent="0.3">
      <c r="A220" s="177">
        <v>44197</v>
      </c>
      <c r="B220" s="178" t="str">
        <f>MONTH(Serie_dessazonalizada[[#This Row],[Período]])&amp;YEAR(Serie_dessazonalizada[[#This Row],[Período]])</f>
        <v>12021</v>
      </c>
      <c r="C220" s="190">
        <v>107.9668225435391</v>
      </c>
      <c r="D220" s="179">
        <v>105.8686062853313</v>
      </c>
      <c r="E220" s="179">
        <v>102.1299750235243</v>
      </c>
      <c r="F220" s="179">
        <v>122.06213206334419</v>
      </c>
      <c r="G220" s="179">
        <v>115.0883787711777</v>
      </c>
      <c r="H220" s="180">
        <v>81.548894058495208</v>
      </c>
      <c r="J220" s="177">
        <v>44197</v>
      </c>
      <c r="K220" s="179">
        <v>6.9495101375079216</v>
      </c>
      <c r="L220" s="179">
        <v>0.95790730523788958</v>
      </c>
      <c r="M220" s="179">
        <v>1.3155940550901024</v>
      </c>
      <c r="N220" s="179">
        <v>-0.1928441422262869</v>
      </c>
      <c r="O220" s="187">
        <v>-1.1905110759870667</v>
      </c>
      <c r="P220" s="187">
        <v>-0.91224867866264958</v>
      </c>
    </row>
    <row r="221" spans="1:16 16384:16384" ht="15" customHeight="1" x14ac:dyDescent="0.3">
      <c r="A221" s="177">
        <v>44228</v>
      </c>
      <c r="B221" s="178" t="str">
        <f>MONTH(Serie_dessazonalizada[[#This Row],[Período]])&amp;YEAR(Serie_dessazonalizada[[#This Row],[Período]])</f>
        <v>22021</v>
      </c>
      <c r="C221" s="190">
        <v>104.4625556650668</v>
      </c>
      <c r="D221" s="179">
        <v>107.4753157493513</v>
      </c>
      <c r="E221" s="179">
        <v>100.2807772508891</v>
      </c>
      <c r="F221" s="179">
        <v>122.7463079484009</v>
      </c>
      <c r="G221" s="179">
        <v>113.7836527002663</v>
      </c>
      <c r="H221" s="180">
        <v>83.903192935541639</v>
      </c>
      <c r="J221" s="177">
        <v>44228</v>
      </c>
      <c r="K221" s="179">
        <v>-3.2456886253729937</v>
      </c>
      <c r="L221" s="179">
        <v>1.5176448622452665</v>
      </c>
      <c r="M221" s="179">
        <v>-1.8106317682044424</v>
      </c>
      <c r="N221" s="179">
        <v>0.56051444743046919</v>
      </c>
      <c r="O221" s="187">
        <v>-1.1336731691263955</v>
      </c>
      <c r="P221" s="187">
        <v>2.3542988770464319</v>
      </c>
    </row>
    <row r="222" spans="1:16 16384:16384" ht="15" customHeight="1" x14ac:dyDescent="0.3">
      <c r="A222" s="177">
        <v>44256</v>
      </c>
      <c r="B222" s="178" t="str">
        <f>MONTH(Serie_dessazonalizada[[#This Row],[Período]])&amp;YEAR(Serie_dessazonalizada[[#This Row],[Período]])</f>
        <v>32021</v>
      </c>
      <c r="C222" s="190">
        <v>104.082995374508</v>
      </c>
      <c r="D222" s="179">
        <v>108.2052689589173</v>
      </c>
      <c r="E222" s="179">
        <v>99.175700097599886</v>
      </c>
      <c r="F222" s="179">
        <v>120.5788608475732</v>
      </c>
      <c r="G222" s="179">
        <v>111.3764709441717</v>
      </c>
      <c r="H222" s="180">
        <v>82.48061550007121</v>
      </c>
      <c r="J222" s="177">
        <v>44256</v>
      </c>
      <c r="K222" s="179">
        <v>-0.36334578274704044</v>
      </c>
      <c r="L222" s="179">
        <v>0.67918219590846973</v>
      </c>
      <c r="M222" s="179">
        <v>-1.1019830356165472</v>
      </c>
      <c r="N222" s="179">
        <v>-1.7657941302306501</v>
      </c>
      <c r="O222" s="187">
        <v>-2.1155778523262048</v>
      </c>
      <c r="P222" s="187">
        <v>-1.4225774354704299</v>
      </c>
    </row>
    <row r="223" spans="1:16 16384:16384" ht="15" customHeight="1" x14ac:dyDescent="0.3">
      <c r="A223" s="177">
        <v>44287</v>
      </c>
      <c r="B223" s="178" t="str">
        <f>MONTH(Serie_dessazonalizada[[#This Row],[Período]])&amp;YEAR(Serie_dessazonalizada[[#This Row],[Período]])</f>
        <v>42021</v>
      </c>
      <c r="C223" s="190">
        <v>99.695847926000781</v>
      </c>
      <c r="D223" s="179">
        <v>109.18069863998279</v>
      </c>
      <c r="E223" s="179">
        <v>99.394716497213352</v>
      </c>
      <c r="F223" s="179">
        <v>127.6376968293434</v>
      </c>
      <c r="G223" s="179">
        <v>116.44006282039889</v>
      </c>
      <c r="H223" s="180">
        <v>83.335108354369851</v>
      </c>
      <c r="J223" s="177">
        <v>44287</v>
      </c>
      <c r="K223" s="179">
        <v>-4.2150472636971408</v>
      </c>
      <c r="L223" s="179">
        <v>0.90146227669914769</v>
      </c>
      <c r="M223" s="179">
        <v>0.22083675678410067</v>
      </c>
      <c r="N223" s="179">
        <v>5.8541239585050118</v>
      </c>
      <c r="O223" s="187">
        <v>4.546374861136834</v>
      </c>
      <c r="P223" s="187">
        <v>0.85449285429864119</v>
      </c>
    </row>
    <row r="224" spans="1:16 16384:16384" ht="15" customHeight="1" x14ac:dyDescent="0.3">
      <c r="A224" s="177">
        <v>44317</v>
      </c>
      <c r="B224" s="178" t="str">
        <f>MONTH(Serie_dessazonalizada[[#This Row],[Período]])&amp;YEAR(Serie_dessazonalizada[[#This Row],[Período]])</f>
        <v>52021</v>
      </c>
      <c r="C224" s="190">
        <v>107.02537594569441</v>
      </c>
      <c r="D224" s="179">
        <v>109.2593698496882</v>
      </c>
      <c r="E224" s="179">
        <v>102.75412938950539</v>
      </c>
      <c r="F224" s="179">
        <v>122.1378579230024</v>
      </c>
      <c r="G224" s="179">
        <v>113.3518342748395</v>
      </c>
      <c r="H224" s="180">
        <v>83.374245717239873</v>
      </c>
      <c r="J224" s="177">
        <v>44317</v>
      </c>
      <c r="K224" s="179">
        <v>7.3518889423900244</v>
      </c>
      <c r="L224" s="179">
        <v>7.2055968394943923E-2</v>
      </c>
      <c r="M224" s="179">
        <v>3.3798706920062767</v>
      </c>
      <c r="N224" s="179">
        <v>-4.3089455881474397</v>
      </c>
      <c r="O224" s="187">
        <v>-2.6522044653331882</v>
      </c>
      <c r="P224" s="187">
        <v>3.913736287002223E-2</v>
      </c>
    </row>
    <row r="225" spans="1:16" ht="15" customHeight="1" x14ac:dyDescent="0.3">
      <c r="A225" s="177">
        <v>44348</v>
      </c>
      <c r="B225" s="178" t="str">
        <f>MONTH(Serie_dessazonalizada[[#This Row],[Período]])&amp;YEAR(Serie_dessazonalizada[[#This Row],[Período]])</f>
        <v>62021</v>
      </c>
      <c r="C225" s="190">
        <v>106.12559025004769</v>
      </c>
      <c r="D225" s="179">
        <v>109.473840678545</v>
      </c>
      <c r="E225" s="179">
        <v>101.9955241282865</v>
      </c>
      <c r="F225" s="179">
        <v>122.3502802846744</v>
      </c>
      <c r="G225" s="179">
        <v>112.7803068031036</v>
      </c>
      <c r="H225" s="180">
        <v>83.710229813825521</v>
      </c>
      <c r="J225" s="177">
        <v>44348</v>
      </c>
      <c r="K225" s="179">
        <v>-0.84072182666592277</v>
      </c>
      <c r="L225" s="179">
        <v>0.19629513619917338</v>
      </c>
      <c r="M225" s="179">
        <v>-0.73827228718300852</v>
      </c>
      <c r="N225" s="179">
        <v>0.17392016307172481</v>
      </c>
      <c r="O225" s="187">
        <v>-0.50420663714196812</v>
      </c>
      <c r="P225" s="187">
        <v>0.33598409658564776</v>
      </c>
    </row>
    <row r="226" spans="1:16" ht="15" customHeight="1" x14ac:dyDescent="0.3">
      <c r="A226" s="177">
        <v>44378</v>
      </c>
      <c r="B226" s="178" t="str">
        <f>MONTH(Serie_dessazonalizada[[#This Row],[Período]])&amp;YEAR(Serie_dessazonalizada[[#This Row],[Período]])</f>
        <v>72021</v>
      </c>
      <c r="C226" s="190">
        <v>105.40754501967589</v>
      </c>
      <c r="D226" s="179">
        <v>109.39930040236619</v>
      </c>
      <c r="E226" s="179">
        <v>100.2426339321232</v>
      </c>
      <c r="F226" s="179">
        <v>118.8901550922501</v>
      </c>
      <c r="G226" s="179">
        <v>108.8241120943898</v>
      </c>
      <c r="H226" s="180">
        <v>83.753741113551342</v>
      </c>
      <c r="J226" s="177">
        <v>44378</v>
      </c>
      <c r="K226" s="179">
        <v>-0.67659951636544813</v>
      </c>
      <c r="L226" s="179">
        <v>-6.8089578036899148E-2</v>
      </c>
      <c r="M226" s="179">
        <v>-1.7185952140003526</v>
      </c>
      <c r="N226" s="179">
        <v>-2.8280484395896521</v>
      </c>
      <c r="O226" s="187">
        <v>-3.5078772357133938</v>
      </c>
      <c r="P226" s="187">
        <v>4.3511299725821573E-2</v>
      </c>
    </row>
    <row r="227" spans="1:16" x14ac:dyDescent="0.3">
      <c r="A227" s="177">
        <v>44409</v>
      </c>
      <c r="B227" s="178" t="str">
        <f>MONTH(Serie_dessazonalizada[[#This Row],[Período]])&amp;YEAR(Serie_dessazonalizada[[#This Row],[Período]])</f>
        <v>82021</v>
      </c>
      <c r="C227" s="190">
        <v>101.2303488822721</v>
      </c>
      <c r="D227" s="179">
        <v>109.86565142821389</v>
      </c>
      <c r="E227" s="179">
        <v>99.462928677807454</v>
      </c>
      <c r="F227" s="179">
        <v>118.7021625446401</v>
      </c>
      <c r="G227" s="179">
        <v>108.0763762703055</v>
      </c>
      <c r="H227" s="180">
        <v>83.156188702890631</v>
      </c>
      <c r="J227" s="177">
        <v>44409</v>
      </c>
      <c r="K227" s="179">
        <v>-3.9629005083308422</v>
      </c>
      <c r="L227" s="179">
        <v>0.42628337122127857</v>
      </c>
      <c r="M227" s="179">
        <v>-0.77781800390809908</v>
      </c>
      <c r="N227" s="179">
        <v>-0.15812288869850127</v>
      </c>
      <c r="O227" s="187">
        <v>-0.68710491608306878</v>
      </c>
      <c r="P227" s="187">
        <v>-0.59755241066071108</v>
      </c>
    </row>
    <row r="228" spans="1:16" ht="15" customHeight="1" x14ac:dyDescent="0.3">
      <c r="A228" s="177">
        <v>44440</v>
      </c>
      <c r="B228" s="178" t="str">
        <f>MONTH(Serie_dessazonalizada[[#This Row],[Período]])&amp;YEAR(Serie_dessazonalizada[[#This Row],[Período]])</f>
        <v>92021</v>
      </c>
      <c r="C228" s="190">
        <v>103.708215399379</v>
      </c>
      <c r="D228" s="179">
        <v>110.2029594018969</v>
      </c>
      <c r="E228" s="179">
        <v>101.5502637246292</v>
      </c>
      <c r="F228" s="179">
        <v>119.08543619702979</v>
      </c>
      <c r="G228" s="179">
        <v>108.09946429272649</v>
      </c>
      <c r="H228" s="180">
        <v>81.982069884479316</v>
      </c>
      <c r="J228" s="177">
        <v>44440</v>
      </c>
      <c r="K228" s="179">
        <v>2.4477506444125656</v>
      </c>
      <c r="L228" s="179">
        <v>0.30701858979410629</v>
      </c>
      <c r="M228" s="179">
        <v>2.0986060581257382</v>
      </c>
      <c r="N228" s="179">
        <v>0.32288683219697267</v>
      </c>
      <c r="O228" s="187">
        <v>2.1362691105823239E-2</v>
      </c>
      <c r="P228" s="187">
        <v>-1.1741188184113156</v>
      </c>
    </row>
    <row r="229" spans="1:16" ht="15" customHeight="1" x14ac:dyDescent="0.3">
      <c r="A229" s="177">
        <v>44470</v>
      </c>
      <c r="B229" s="178" t="str">
        <f>MONTH(Serie_dessazonalizada[[#This Row],[Período]])&amp;YEAR(Serie_dessazonalizada[[#This Row],[Período]])</f>
        <v>102021</v>
      </c>
      <c r="C229" s="190">
        <v>95.125934708529954</v>
      </c>
      <c r="D229" s="179">
        <v>110.1057714388574</v>
      </c>
      <c r="E229" s="179">
        <v>100.7793313889896</v>
      </c>
      <c r="F229" s="179">
        <v>123.4828535491302</v>
      </c>
      <c r="G229" s="179">
        <v>111.967178143231</v>
      </c>
      <c r="H229" s="180">
        <v>80.936161322433577</v>
      </c>
      <c r="J229" s="177">
        <v>44470</v>
      </c>
      <c r="K229" s="179">
        <v>-8.2754106391656581</v>
      </c>
      <c r="L229" s="179">
        <v>-8.8189975629483316E-2</v>
      </c>
      <c r="M229" s="179">
        <v>-0.75916330235253138</v>
      </c>
      <c r="N229" s="179">
        <v>3.692657551192716</v>
      </c>
      <c r="O229" s="187">
        <v>3.5779213854667926</v>
      </c>
      <c r="P229" s="187">
        <v>-1.0459085620457387</v>
      </c>
    </row>
    <row r="230" spans="1:16" ht="15" customHeight="1" x14ac:dyDescent="0.3">
      <c r="A230" s="177">
        <v>44501</v>
      </c>
      <c r="B230" s="178" t="str">
        <f>MONTH(Serie_dessazonalizada[[#This Row],[Período]])&amp;YEAR(Serie_dessazonalizada[[#This Row],[Período]])</f>
        <v>112021</v>
      </c>
      <c r="C230" s="190">
        <v>100.0994232058998</v>
      </c>
      <c r="D230" s="179">
        <v>109.8397812266447</v>
      </c>
      <c r="E230" s="179">
        <v>100.38281352590521</v>
      </c>
      <c r="F230" s="179">
        <v>120.1207396406116</v>
      </c>
      <c r="G230" s="179">
        <v>109.10816876448671</v>
      </c>
      <c r="H230" s="180">
        <v>81.95595408204619</v>
      </c>
      <c r="J230" s="177">
        <v>44501</v>
      </c>
      <c r="K230" s="179">
        <v>5.2283202394897144</v>
      </c>
      <c r="L230" s="179">
        <v>-0.24157699340983757</v>
      </c>
      <c r="M230" s="179">
        <v>-0.39345157148732435</v>
      </c>
      <c r="N230" s="179">
        <v>-2.722737458590482</v>
      </c>
      <c r="O230" s="187">
        <v>-2.5534352353570786</v>
      </c>
      <c r="P230" s="187">
        <v>1.0197927596126135</v>
      </c>
    </row>
    <row r="231" spans="1:16" ht="15" customHeight="1" x14ac:dyDescent="0.3">
      <c r="A231" s="177">
        <v>44531</v>
      </c>
      <c r="B231" s="178" t="str">
        <f>MONTH(Serie_dessazonalizada[[#This Row],[Período]])&amp;YEAR(Serie_dessazonalizada[[#This Row],[Período]])</f>
        <v>122021</v>
      </c>
      <c r="C231" s="190">
        <v>106.8552474398214</v>
      </c>
      <c r="D231" s="179">
        <v>109.98645785129941</v>
      </c>
      <c r="E231" s="179">
        <v>102.19396142155659</v>
      </c>
      <c r="F231" s="179">
        <v>120.166232440008</v>
      </c>
      <c r="G231" s="179">
        <v>109.0929458406959</v>
      </c>
      <c r="H231" s="180">
        <v>78.367533570205538</v>
      </c>
      <c r="J231" s="177">
        <v>44531</v>
      </c>
      <c r="K231" s="179">
        <v>6.7491140483648833</v>
      </c>
      <c r="L231" s="179">
        <v>0.13353688710654674</v>
      </c>
      <c r="M231" s="179">
        <v>1.8042410169983882</v>
      </c>
      <c r="N231" s="179">
        <v>3.787256016946678E-2</v>
      </c>
      <c r="O231" s="187">
        <v>-1.3952139388995562E-2</v>
      </c>
      <c r="P231" s="187">
        <v>-3.5884205118406527</v>
      </c>
    </row>
    <row r="232" spans="1:16" ht="15" customHeight="1" x14ac:dyDescent="0.3">
      <c r="A232" s="177">
        <v>44562</v>
      </c>
      <c r="B232" s="178" t="str">
        <f>MONTH(Serie_dessazonalizada[[#This Row],[Período]])&amp;YEAR(Serie_dessazonalizada[[#This Row],[Período]])</f>
        <v>12022</v>
      </c>
      <c r="C232" s="190">
        <v>104.38597700537601</v>
      </c>
      <c r="D232" s="179">
        <v>110.36646370909649</v>
      </c>
      <c r="E232" s="179">
        <v>101.67418221029951</v>
      </c>
      <c r="F232" s="179">
        <v>119.3790367238967</v>
      </c>
      <c r="G232" s="179">
        <v>108.0194191007936</v>
      </c>
      <c r="H232" s="180">
        <v>83.130971149982088</v>
      </c>
      <c r="J232" s="177">
        <v>44562</v>
      </c>
      <c r="K232" s="179">
        <v>-2.3108555673281579</v>
      </c>
      <c r="L232" s="179">
        <v>0.34550240567875312</v>
      </c>
      <c r="M232" s="179">
        <v>-0.5086202785631978</v>
      </c>
      <c r="N232" s="179">
        <v>-0.65508895479792939</v>
      </c>
      <c r="O232" s="187">
        <v>-0.98404780586815788</v>
      </c>
      <c r="P232" s="187">
        <v>4.76343757977655</v>
      </c>
    </row>
    <row r="233" spans="1:16" ht="15" customHeight="1" x14ac:dyDescent="0.3">
      <c r="A233" s="177">
        <v>44593</v>
      </c>
      <c r="B233" s="178" t="str">
        <f>MONTH(Serie_dessazonalizada[[#This Row],[Período]])&amp;YEAR(Serie_dessazonalizada[[#This Row],[Período]])</f>
        <v>22022</v>
      </c>
      <c r="C233" s="190">
        <v>95.425271540047589</v>
      </c>
      <c r="D233" s="179">
        <v>109.5357748791661</v>
      </c>
      <c r="E233" s="179">
        <v>102.9339595655492</v>
      </c>
      <c r="F233" s="179">
        <v>126.7171436197745</v>
      </c>
      <c r="G233" s="179">
        <v>115.20886589104769</v>
      </c>
      <c r="H233" s="180">
        <v>83.87901904221917</v>
      </c>
      <c r="J233" s="177">
        <v>44593</v>
      </c>
      <c r="K233" s="179">
        <v>-8.5842042412142483</v>
      </c>
      <c r="L233" s="179">
        <v>-0.75266417171788835</v>
      </c>
      <c r="M233" s="179">
        <v>1.2390336739016148</v>
      </c>
      <c r="N233" s="179">
        <v>6.1468973927554691</v>
      </c>
      <c r="O233" s="187">
        <v>6.6556984383942828</v>
      </c>
      <c r="P233" s="187">
        <v>0.74804789223708212</v>
      </c>
    </row>
    <row r="234" spans="1:16" ht="15" customHeight="1" x14ac:dyDescent="0.3">
      <c r="A234" s="177">
        <v>44621</v>
      </c>
      <c r="B234" s="178" t="str">
        <f>MONTH(Serie_dessazonalizada[[#This Row],[Período]])&amp;YEAR(Serie_dessazonalizada[[#This Row],[Período]])</f>
        <v>32022</v>
      </c>
      <c r="C234" s="190">
        <v>106.74134671150139</v>
      </c>
      <c r="D234" s="179">
        <v>109.2810069099051</v>
      </c>
      <c r="E234" s="179">
        <v>106.2787226981354</v>
      </c>
      <c r="F234" s="179">
        <v>127.52529729735561</v>
      </c>
      <c r="G234" s="179">
        <v>116.5544847020374</v>
      </c>
      <c r="H234" s="180">
        <v>84.523827727524207</v>
      </c>
      <c r="J234" s="177">
        <v>44621</v>
      </c>
      <c r="K234" s="179">
        <v>11.858572670348369</v>
      </c>
      <c r="L234" s="179">
        <v>-0.23258882273124215</v>
      </c>
      <c r="M234" s="179">
        <v>3.2494262794352351</v>
      </c>
      <c r="N234" s="179">
        <v>0.63776191168421259</v>
      </c>
      <c r="O234" s="187">
        <v>1.1679819956410724</v>
      </c>
      <c r="P234" s="187">
        <v>0.64480868530503699</v>
      </c>
    </row>
    <row r="235" spans="1:16" ht="15" customHeight="1" x14ac:dyDescent="0.3">
      <c r="A235" s="177">
        <v>44652</v>
      </c>
      <c r="B235" s="178" t="str">
        <f>MONTH(Serie_dessazonalizada[[#This Row],[Período]])&amp;YEAR(Serie_dessazonalizada[[#This Row],[Período]])</f>
        <v>42022</v>
      </c>
      <c r="C235" s="190">
        <v>105.9788671428514</v>
      </c>
      <c r="D235" s="179">
        <v>108.3155057290568</v>
      </c>
      <c r="E235" s="179">
        <v>102.0139664352206</v>
      </c>
      <c r="F235" s="179">
        <v>118.66427897378109</v>
      </c>
      <c r="G235" s="179">
        <v>109.6351428615216</v>
      </c>
      <c r="H235" s="180">
        <v>83.848681566200455</v>
      </c>
      <c r="J235" s="177">
        <v>44652</v>
      </c>
      <c r="K235" s="179">
        <v>-0.71432447888334205</v>
      </c>
      <c r="L235" s="179">
        <v>-0.88350318884259371</v>
      </c>
      <c r="M235" s="179">
        <v>-4.012803461166949</v>
      </c>
      <c r="N235" s="179">
        <v>-6.9484396518699638</v>
      </c>
      <c r="O235" s="187">
        <v>-5.9365728038732835</v>
      </c>
      <c r="P235" s="187">
        <v>-0.67514616132375238</v>
      </c>
    </row>
    <row r="236" spans="1:16" ht="15" customHeight="1" x14ac:dyDescent="0.3">
      <c r="A236" s="177">
        <v>44682</v>
      </c>
      <c r="B236" s="178" t="str">
        <f>MONTH(Serie_dessazonalizada[[#This Row],[Período]])&amp;YEAR(Serie_dessazonalizada[[#This Row],[Período]])</f>
        <v>52022</v>
      </c>
      <c r="C236" s="190">
        <v>110.2505367901494</v>
      </c>
      <c r="D236" s="179">
        <v>108.4284424274538</v>
      </c>
      <c r="E236" s="179">
        <v>102.9236420051086</v>
      </c>
      <c r="F236" s="179">
        <v>121.1599338837962</v>
      </c>
      <c r="G236" s="179">
        <v>112.68566566002799</v>
      </c>
      <c r="H236" s="180">
        <v>84.120993261402589</v>
      </c>
      <c r="J236" s="177">
        <v>44682</v>
      </c>
      <c r="K236" s="179">
        <v>4.0306806087482645</v>
      </c>
      <c r="L236" s="179">
        <v>0.10426641840135985</v>
      </c>
      <c r="M236" s="179">
        <v>0.89171669495436934</v>
      </c>
      <c r="N236" s="179">
        <v>2.1031222972892465</v>
      </c>
      <c r="O236" s="187">
        <v>2.782431544198797</v>
      </c>
      <c r="P236" s="187">
        <v>0.27231169520213427</v>
      </c>
    </row>
    <row r="237" spans="1:16" ht="15" customHeight="1" x14ac:dyDescent="0.3">
      <c r="A237" s="177">
        <v>44713</v>
      </c>
      <c r="B237" s="178" t="str">
        <f>MONTH(Serie_dessazonalizada[[#This Row],[Período]])&amp;YEAR(Serie_dessazonalizada[[#This Row],[Período]])</f>
        <v>62022</v>
      </c>
      <c r="C237" s="190">
        <v>108.5604917805945</v>
      </c>
      <c r="D237" s="179">
        <v>109.5221999743739</v>
      </c>
      <c r="E237" s="179">
        <v>100.234083787163</v>
      </c>
      <c r="F237" s="179">
        <v>121.6147398158527</v>
      </c>
      <c r="G237" s="179">
        <v>111.96338678052579</v>
      </c>
      <c r="H237" s="180">
        <v>83.504939687088367</v>
      </c>
      <c r="J237" s="177">
        <v>44713</v>
      </c>
      <c r="K237" s="179">
        <v>-1.5329131800706974</v>
      </c>
      <c r="L237" s="179">
        <v>1.008736750647232</v>
      </c>
      <c r="M237" s="179">
        <v>-2.6131588093356695</v>
      </c>
      <c r="N237" s="179">
        <v>0.37537651059854771</v>
      </c>
      <c r="O237" s="187">
        <v>-0.64096784206902557</v>
      </c>
      <c r="P237" s="187">
        <v>-0.61605357431422192</v>
      </c>
    </row>
    <row r="238" spans="1:16" ht="15" customHeight="1" x14ac:dyDescent="0.3">
      <c r="A238" s="177">
        <v>44743</v>
      </c>
      <c r="B238" s="178" t="str">
        <f>MONTH(Serie_dessazonalizada[[#This Row],[Período]])&amp;YEAR(Serie_dessazonalizada[[#This Row],[Período]])</f>
        <v>72022</v>
      </c>
      <c r="C238" s="190">
        <v>109.1285030044269</v>
      </c>
      <c r="D238" s="179">
        <v>109.68227601634391</v>
      </c>
      <c r="E238" s="179">
        <v>102.61720676985939</v>
      </c>
      <c r="F238" s="179">
        <v>126.284525357015</v>
      </c>
      <c r="G238" s="179">
        <v>115.44895598900899</v>
      </c>
      <c r="H238" s="180">
        <v>83.152576127628222</v>
      </c>
      <c r="J238" s="177">
        <v>44743</v>
      </c>
      <c r="K238" s="179">
        <v>0.52322093840582029</v>
      </c>
      <c r="L238" s="179">
        <v>0.1461585340756994</v>
      </c>
      <c r="M238" s="179">
        <v>2.3775575060442655</v>
      </c>
      <c r="N238" s="179">
        <v>3.8398187162454325</v>
      </c>
      <c r="O238" s="187">
        <v>3.1131330595739506</v>
      </c>
      <c r="P238" s="187">
        <v>-0.35236355946014442</v>
      </c>
    </row>
    <row r="239" spans="1:16" ht="15" customHeight="1" x14ac:dyDescent="0.3">
      <c r="A239" s="177">
        <v>44774</v>
      </c>
      <c r="B239" s="178" t="str">
        <f>MONTH(Serie_dessazonalizada[[#This Row],[Período]])&amp;YEAR(Serie_dessazonalizada[[#This Row],[Período]])</f>
        <v>82022</v>
      </c>
      <c r="C239" s="190">
        <v>111.83328156888101</v>
      </c>
      <c r="D239" s="179">
        <v>109.610958200347</v>
      </c>
      <c r="E239" s="179">
        <v>105.83815355535459</v>
      </c>
      <c r="F239" s="179">
        <v>125.7032698412845</v>
      </c>
      <c r="G239" s="179">
        <v>114.8016283237656</v>
      </c>
      <c r="H239" s="180">
        <v>82.444242148808087</v>
      </c>
      <c r="J239" s="177">
        <v>44774</v>
      </c>
      <c r="K239" s="179">
        <v>2.4785262236616408</v>
      </c>
      <c r="L239" s="179">
        <v>-6.5022188257908647E-2</v>
      </c>
      <c r="M239" s="179">
        <v>3.1387979529776615</v>
      </c>
      <c r="N239" s="179">
        <v>-0.4602745380617736</v>
      </c>
      <c r="O239" s="187">
        <v>-0.56070465055138508</v>
      </c>
      <c r="P239" s="187">
        <v>-0.70833397882013571</v>
      </c>
    </row>
    <row r="240" spans="1:16" ht="15" customHeight="1" x14ac:dyDescent="0.3">
      <c r="A240" s="177">
        <v>44805</v>
      </c>
      <c r="B240" s="178" t="str">
        <f>MONTH(Serie_dessazonalizada[[#This Row],[Período]])&amp;YEAR(Serie_dessazonalizada[[#This Row],[Período]])</f>
        <v>92022</v>
      </c>
      <c r="C240" s="190">
        <v>107.3494690838391</v>
      </c>
      <c r="D240" s="179">
        <v>109.66740310877501</v>
      </c>
      <c r="E240" s="179">
        <v>102.3138210771445</v>
      </c>
      <c r="F240" s="179">
        <v>128.77460633305299</v>
      </c>
      <c r="G240" s="179">
        <v>117.448462199894</v>
      </c>
      <c r="H240" s="180">
        <v>81.782022847151012</v>
      </c>
      <c r="J240" s="177">
        <v>44805</v>
      </c>
      <c r="K240" s="179">
        <v>-4.0093721852203839</v>
      </c>
      <c r="L240" s="179">
        <v>5.1495680135224806E-2</v>
      </c>
      <c r="M240" s="179">
        <v>-3.3299262693267142</v>
      </c>
      <c r="N240" s="179">
        <v>2.4433226722315364</v>
      </c>
      <c r="O240" s="187">
        <v>2.3055717194740035</v>
      </c>
      <c r="P240" s="187">
        <v>-0.66221930165707477</v>
      </c>
    </row>
    <row r="241" spans="1:16" ht="15" customHeight="1" x14ac:dyDescent="0.3">
      <c r="A241" s="177">
        <v>44835</v>
      </c>
      <c r="B241" s="178" t="str">
        <f>MONTH(Serie_dessazonalizada[[#This Row],[Período]])&amp;YEAR(Serie_dessazonalizada[[#This Row],[Período]])</f>
        <v>102022</v>
      </c>
      <c r="C241" s="190">
        <v>110.8370181876393</v>
      </c>
      <c r="D241" s="179">
        <v>109.7858784055872</v>
      </c>
      <c r="E241" s="179">
        <v>102.3045752449484</v>
      </c>
      <c r="F241" s="179">
        <v>128.61796251306049</v>
      </c>
      <c r="G241" s="179">
        <v>116.96655056688989</v>
      </c>
      <c r="H241" s="180">
        <v>81.710175619695221</v>
      </c>
      <c r="J241" s="177">
        <v>44835</v>
      </c>
      <c r="K241" s="179">
        <v>3.2487809521223219</v>
      </c>
      <c r="L241" s="179">
        <v>0.10803146008179065</v>
      </c>
      <c r="M241" s="179">
        <v>-9.0367382419713135E-3</v>
      </c>
      <c r="N241" s="179">
        <v>-0.1216418550621418</v>
      </c>
      <c r="O241" s="187">
        <v>-0.41031753330571713</v>
      </c>
      <c r="P241" s="187">
        <v>-7.1847227455791085E-2</v>
      </c>
    </row>
    <row r="242" spans="1:16" ht="15" customHeight="1" x14ac:dyDescent="0.3">
      <c r="A242" s="177">
        <v>44866</v>
      </c>
      <c r="B242" s="178" t="str">
        <f>MONTH(Serie_dessazonalizada[[#This Row],[Período]])&amp;YEAR(Serie_dessazonalizada[[#This Row],[Período]])</f>
        <v>112022</v>
      </c>
      <c r="C242" s="190">
        <v>107.89247093324011</v>
      </c>
      <c r="D242" s="179">
        <v>110.27049330554701</v>
      </c>
      <c r="E242" s="179">
        <v>101.31004024488701</v>
      </c>
      <c r="F242" s="179">
        <v>130.55738937008309</v>
      </c>
      <c r="G242" s="179">
        <v>118.0337574242576</v>
      </c>
      <c r="H242" s="180">
        <v>83.005815207385581</v>
      </c>
      <c r="J242" s="177">
        <v>44866</v>
      </c>
      <c r="K242" s="179">
        <v>-2.6566460398765734</v>
      </c>
      <c r="L242" s="179">
        <v>0.44141824704400751</v>
      </c>
      <c r="M242" s="179">
        <v>-0.97213149820540234</v>
      </c>
      <c r="N242" s="179">
        <v>1.5078973567363558</v>
      </c>
      <c r="O242" s="187">
        <v>0.91240346252444393</v>
      </c>
      <c r="P242" s="187">
        <v>1.2956395876903599</v>
      </c>
    </row>
    <row r="243" spans="1:16" ht="15" customHeight="1" x14ac:dyDescent="0.3">
      <c r="A243" s="177">
        <v>44896</v>
      </c>
      <c r="B243" s="178" t="str">
        <f>MONTH(Serie_dessazonalizada[[#This Row],[Período]])&amp;YEAR(Serie_dessazonalizada[[#This Row],[Período]])</f>
        <v>122022</v>
      </c>
      <c r="C243" s="190">
        <v>107.0374061898345</v>
      </c>
      <c r="D243" s="179">
        <v>110.7916416607856</v>
      </c>
      <c r="E243" s="179">
        <v>101.1829073406016</v>
      </c>
      <c r="F243" s="179">
        <v>131.63381354990119</v>
      </c>
      <c r="G243" s="179">
        <v>118.5706386897738</v>
      </c>
      <c r="H243" s="180">
        <v>81.347432663928558</v>
      </c>
      <c r="I243" s="109"/>
      <c r="J243" s="177">
        <v>44896</v>
      </c>
      <c r="K243" s="179">
        <v>-0.79251567417960855</v>
      </c>
      <c r="L243" s="179">
        <v>0.47260907212462666</v>
      </c>
      <c r="M243" s="179">
        <v>-0.1254889485564287</v>
      </c>
      <c r="N243" s="179">
        <v>0.8244835355636827</v>
      </c>
      <c r="O243" s="187">
        <v>0.45485399874753429</v>
      </c>
      <c r="P243" s="187">
        <v>-1.658382543457023</v>
      </c>
    </row>
    <row r="244" spans="1:16" ht="15" customHeight="1" x14ac:dyDescent="0.3">
      <c r="A244" s="177">
        <v>44927</v>
      </c>
      <c r="B244" s="178" t="str">
        <f>MONTH(Serie_dessazonalizada[[#This Row],[Período]])&amp;YEAR(Serie_dessazonalizada[[#This Row],[Período]])</f>
        <v>12023</v>
      </c>
      <c r="C244" s="190">
        <v>111.6398747989158</v>
      </c>
      <c r="D244" s="179">
        <v>110.1637478191405</v>
      </c>
      <c r="E244" s="179">
        <v>103.1896707879404</v>
      </c>
      <c r="F244" s="179">
        <v>132.55573828043271</v>
      </c>
      <c r="G244" s="179">
        <v>120.0816140208691</v>
      </c>
      <c r="H244" s="180">
        <v>81.189833782325593</v>
      </c>
      <c r="I244" s="109"/>
      <c r="J244" s="177">
        <v>44927</v>
      </c>
      <c r="K244" s="179">
        <v>4.2998693381252755</v>
      </c>
      <c r="L244" s="179">
        <v>-0.56673394511794239</v>
      </c>
      <c r="M244" s="179">
        <v>1.9833028127800649</v>
      </c>
      <c r="N244" s="179">
        <v>0.70037075252098635</v>
      </c>
      <c r="O244" s="187">
        <v>1.2743250334077945</v>
      </c>
      <c r="P244" s="187">
        <v>-0.15759888160296498</v>
      </c>
    </row>
    <row r="245" spans="1:16" ht="15" customHeight="1" x14ac:dyDescent="0.3">
      <c r="A245" s="177">
        <v>44958</v>
      </c>
      <c r="B245" s="178" t="str">
        <f>MONTH(Serie_dessazonalizada[[#This Row],[Período]])&amp;YEAR(Serie_dessazonalizada[[#This Row],[Período]])</f>
        <v>22023</v>
      </c>
      <c r="C245" s="190">
        <v>109.7738825952682</v>
      </c>
      <c r="D245" s="179">
        <v>110.47999325626439</v>
      </c>
      <c r="E245" s="179">
        <v>100.16503473854451</v>
      </c>
      <c r="F245" s="179">
        <v>126.3115327444261</v>
      </c>
      <c r="G245" s="179">
        <v>113.8301899647539</v>
      </c>
      <c r="H245" s="180">
        <v>80.261231138254914</v>
      </c>
      <c r="I245" s="109"/>
      <c r="J245" s="177">
        <v>44958</v>
      </c>
      <c r="K245" s="179">
        <v>-1.6714388179031845</v>
      </c>
      <c r="L245" s="179">
        <v>0.28706851698898916</v>
      </c>
      <c r="M245" s="179">
        <v>-2.9311422609455389</v>
      </c>
      <c r="N245" s="179">
        <v>-4.7106263500992061</v>
      </c>
      <c r="O245" s="187">
        <v>-5.2059793725197236</v>
      </c>
      <c r="P245" s="187">
        <v>-0.92860264407067916</v>
      </c>
    </row>
    <row r="246" spans="1:16" ht="15" customHeight="1" x14ac:dyDescent="0.3">
      <c r="A246" s="177">
        <v>44986</v>
      </c>
      <c r="B246" s="178" t="str">
        <f>MONTH(Serie_dessazonalizada[[#This Row],[Período]])&amp;YEAR(Serie_dessazonalizada[[#This Row],[Período]])</f>
        <v>32023</v>
      </c>
      <c r="C246" s="190">
        <v>110.3876725672345</v>
      </c>
      <c r="D246" s="179">
        <v>110.3316879264127</v>
      </c>
      <c r="E246" s="179">
        <v>100.958914928605</v>
      </c>
      <c r="F246" s="179">
        <v>134.74217280272529</v>
      </c>
      <c r="G246" s="179">
        <v>121.82870561596</v>
      </c>
      <c r="H246" s="180">
        <v>81.153351008255612</v>
      </c>
      <c r="I246" s="109"/>
      <c r="J246" s="177">
        <v>44986</v>
      </c>
      <c r="K246" s="179">
        <v>0.55914025946346146</v>
      </c>
      <c r="L246" s="179">
        <v>-0.13423727272293784</v>
      </c>
      <c r="M246" s="179">
        <v>0.79257217065088126</v>
      </c>
      <c r="N246" s="179">
        <v>6.6744816368885509</v>
      </c>
      <c r="O246" s="187">
        <v>7.0267085152741515</v>
      </c>
      <c r="P246" s="187">
        <v>0.89211987000069826</v>
      </c>
    </row>
    <row r="247" spans="1:16" ht="15" customHeight="1" x14ac:dyDescent="0.3">
      <c r="A247" s="177">
        <v>45017</v>
      </c>
      <c r="B247" s="178" t="str">
        <f>MONTH(Serie_dessazonalizada[[#This Row],[Período]])&amp;YEAR(Serie_dessazonalizada[[#This Row],[Período]])</f>
        <v>42023</v>
      </c>
      <c r="C247" s="190">
        <v>107.7231084598718</v>
      </c>
      <c r="D247" s="179">
        <v>115.4541331692454</v>
      </c>
      <c r="E247" s="179">
        <v>102.3133622435621</v>
      </c>
      <c r="F247" s="179">
        <v>138.91473132454959</v>
      </c>
      <c r="G247" s="179">
        <v>120.69031159893311</v>
      </c>
      <c r="H247" s="180">
        <v>81.264520080683937</v>
      </c>
      <c r="I247" s="109"/>
      <c r="J247" s="177">
        <v>45017</v>
      </c>
      <c r="K247" s="179">
        <v>-2.4138239763500628</v>
      </c>
      <c r="L247" s="179">
        <v>4.6427688537215035</v>
      </c>
      <c r="M247" s="179">
        <v>1.3415826783745863</v>
      </c>
      <c r="N247" s="179">
        <v>3.0966982608580182</v>
      </c>
      <c r="O247" s="187">
        <v>-0.93442182716399425</v>
      </c>
      <c r="P247" s="187">
        <v>0.11116907242832497</v>
      </c>
    </row>
    <row r="248" spans="1:16" ht="15" customHeight="1" x14ac:dyDescent="0.3">
      <c r="A248" s="177">
        <v>45047</v>
      </c>
      <c r="B248" s="178" t="str">
        <f>MONTH(Serie_dessazonalizada[[#This Row],[Período]])&amp;YEAR(Serie_dessazonalizada[[#This Row],[Período]])</f>
        <v>52023</v>
      </c>
      <c r="C248" s="190">
        <v>112.8607508706806</v>
      </c>
      <c r="D248" s="179">
        <v>116.326869245981</v>
      </c>
      <c r="E248" s="179">
        <v>101.6308829337822</v>
      </c>
      <c r="F248" s="179">
        <v>137.62306674385479</v>
      </c>
      <c r="G248" s="179">
        <v>119.1804771753373</v>
      </c>
      <c r="H248" s="180">
        <v>80.32564435000512</v>
      </c>
      <c r="I248" s="109"/>
      <c r="J248" s="177">
        <v>45047</v>
      </c>
      <c r="K248" s="179">
        <v>4.7693038979864237</v>
      </c>
      <c r="L248" s="179">
        <v>0.75591583668663753</v>
      </c>
      <c r="M248" s="179">
        <v>-0.66704807154633128</v>
      </c>
      <c r="N248" s="179">
        <v>-0.92982548962143896</v>
      </c>
      <c r="O248" s="187">
        <v>-1.2509988611290916</v>
      </c>
      <c r="P248" s="187">
        <v>-0.93887573067881647</v>
      </c>
    </row>
    <row r="249" spans="1:16" ht="15" customHeight="1" x14ac:dyDescent="0.3">
      <c r="A249" s="177">
        <v>45078</v>
      </c>
      <c r="B249" s="178" t="str">
        <f>MONTH(Serie_dessazonalizada[[#This Row],[Período]])&amp;YEAR(Serie_dessazonalizada[[#This Row],[Período]])</f>
        <v>62023</v>
      </c>
      <c r="C249" s="190">
        <v>116.6136305252048</v>
      </c>
      <c r="D249" s="179">
        <v>116.8509064005773</v>
      </c>
      <c r="E249" s="179">
        <v>102.1866533241935</v>
      </c>
      <c r="F249" s="179">
        <v>141.7345087068316</v>
      </c>
      <c r="G249" s="179">
        <v>122.27032632538651</v>
      </c>
      <c r="H249" s="180">
        <v>81.15678027004644</v>
      </c>
      <c r="I249" s="109"/>
      <c r="J249" s="177">
        <v>45078</v>
      </c>
      <c r="K249" s="179">
        <v>3.3252300960006553</v>
      </c>
      <c r="L249" s="179">
        <v>0.45048676887210659</v>
      </c>
      <c r="M249" s="179">
        <v>0.54685187648464118</v>
      </c>
      <c r="N249" s="179">
        <v>2.9874657353981675</v>
      </c>
      <c r="O249" s="187">
        <v>2.5925799453743119</v>
      </c>
      <c r="P249" s="187">
        <v>0.83113592004131931</v>
      </c>
    </row>
    <row r="250" spans="1:16" ht="15" customHeight="1" x14ac:dyDescent="0.3">
      <c r="A250" s="177">
        <v>45108</v>
      </c>
      <c r="B250" s="178" t="str">
        <f>MONTH(Serie_dessazonalizada[[#This Row],[Período]])&amp;YEAR(Serie_dessazonalizada[[#This Row],[Período]])</f>
        <v>72023</v>
      </c>
      <c r="C250" s="190">
        <v>111.08790016014601</v>
      </c>
      <c r="D250" s="179">
        <v>116.99758032226489</v>
      </c>
      <c r="E250" s="179">
        <v>102.28658093226041</v>
      </c>
      <c r="F250" s="179">
        <v>139.30516822397831</v>
      </c>
      <c r="G250" s="179">
        <v>119.6477616857716</v>
      </c>
      <c r="H250" s="180">
        <v>81.217005658281437</v>
      </c>
      <c r="I250" s="109"/>
      <c r="J250" s="177">
        <v>45108</v>
      </c>
      <c r="K250" s="179">
        <v>-4.7384944111352949</v>
      </c>
      <c r="L250" s="179">
        <v>0.12552227980566952</v>
      </c>
      <c r="M250" s="179">
        <v>9.7789295192866069E-2</v>
      </c>
      <c r="N250" s="179">
        <v>-1.7140077635420605</v>
      </c>
      <c r="O250" s="187">
        <v>-2.1448905212174889</v>
      </c>
      <c r="P250" s="187">
        <v>6.0225388234997013E-2</v>
      </c>
    </row>
    <row r="251" spans="1:16" ht="15" customHeight="1" x14ac:dyDescent="0.3">
      <c r="A251" s="177">
        <v>45139</v>
      </c>
      <c r="B251" s="178" t="str">
        <f>MONTH(Serie_dessazonalizada[[#This Row],[Período]])&amp;YEAR(Serie_dessazonalizada[[#This Row],[Período]])</f>
        <v>82023</v>
      </c>
      <c r="C251" s="190">
        <v>110.3389808030459</v>
      </c>
      <c r="D251" s="179">
        <v>116.176182197451</v>
      </c>
      <c r="E251" s="179">
        <v>101.6525937859182</v>
      </c>
      <c r="F251" s="179">
        <v>142.6996863323393</v>
      </c>
      <c r="G251" s="179">
        <v>123.0269867720863</v>
      </c>
      <c r="H251" s="180">
        <v>80.77160455154376</v>
      </c>
      <c r="I251" s="109"/>
      <c r="J251" s="177">
        <v>45139</v>
      </c>
      <c r="K251" s="179">
        <v>-0.67416825416670323</v>
      </c>
      <c r="L251" s="179">
        <v>-0.70206419872222137</v>
      </c>
      <c r="M251" s="179">
        <v>-0.61981458424352553</v>
      </c>
      <c r="N251" s="179">
        <v>2.4367495848418153</v>
      </c>
      <c r="O251" s="187">
        <v>2.8243111602785285</v>
      </c>
      <c r="P251" s="187">
        <v>-0.44540110673767686</v>
      </c>
    </row>
    <row r="252" spans="1:16" ht="15" customHeight="1" x14ac:dyDescent="0.3">
      <c r="A252" s="177">
        <v>45170</v>
      </c>
      <c r="B252" s="178" t="str">
        <f>MONTH(Serie_dessazonalizada[[#This Row],[Período]])&amp;YEAR(Serie_dessazonalizada[[#This Row],[Período]])</f>
        <v>92023</v>
      </c>
      <c r="C252" s="190">
        <v>110.7662482867642</v>
      </c>
      <c r="D252" s="179">
        <v>115.88609886449829</v>
      </c>
      <c r="E252" s="179">
        <v>101.40223637035351</v>
      </c>
      <c r="F252" s="179">
        <v>140.8281443594326</v>
      </c>
      <c r="G252" s="179">
        <v>121.55136600929259</v>
      </c>
      <c r="H252" s="180">
        <v>80.585503984876468</v>
      </c>
      <c r="I252" s="109"/>
      <c r="J252" s="177">
        <v>45170</v>
      </c>
      <c r="K252" s="179">
        <v>0.38723167516017282</v>
      </c>
      <c r="L252" s="179">
        <v>-0.24969260261942855</v>
      </c>
      <c r="M252" s="179">
        <v>-0.24628728716155468</v>
      </c>
      <c r="N252" s="179">
        <v>-1.3115249381473657</v>
      </c>
      <c r="O252" s="187">
        <v>-1.1994285168727834</v>
      </c>
      <c r="P252" s="187">
        <v>-0.18610056666729236</v>
      </c>
    </row>
    <row r="253" spans="1:16" ht="15" customHeight="1" x14ac:dyDescent="0.3">
      <c r="A253" s="177">
        <v>45200</v>
      </c>
      <c r="B253" s="178" t="str">
        <f>MONTH(Serie_dessazonalizada[[#This Row],[Período]])&amp;YEAR(Serie_dessazonalizada[[#This Row],[Período]])</f>
        <v>102023</v>
      </c>
      <c r="C253" s="190">
        <v>110.5364359397477</v>
      </c>
      <c r="D253" s="179">
        <v>115.9352843962363</v>
      </c>
      <c r="E253" s="179">
        <v>101.7886397916964</v>
      </c>
      <c r="F253" s="179">
        <v>139.0580404434391</v>
      </c>
      <c r="G253" s="179">
        <v>119.6813231057197</v>
      </c>
      <c r="H253" s="180">
        <v>80.826872007191014</v>
      </c>
      <c r="I253" s="109"/>
      <c r="J253" s="177">
        <v>45200</v>
      </c>
      <c r="K253" s="179">
        <v>-0.20747506625080123</v>
      </c>
      <c r="L253" s="179">
        <v>4.244299551019947E-2</v>
      </c>
      <c r="M253" s="179">
        <v>0.38106005860819636</v>
      </c>
      <c r="N253" s="179">
        <v>-1.2569248313573631</v>
      </c>
      <c r="O253" s="187">
        <v>-1.5384795457008109</v>
      </c>
      <c r="P253" s="187">
        <v>0.24136802231454624</v>
      </c>
    </row>
    <row r="254" spans="1:16" ht="15" customHeight="1" x14ac:dyDescent="0.3">
      <c r="A254" s="177">
        <v>45231</v>
      </c>
      <c r="B254" s="178" t="str">
        <f>MONTH(Serie_dessazonalizada[[#This Row],[Período]])&amp;YEAR(Serie_dessazonalizada[[#This Row],[Período]])</f>
        <v>112023</v>
      </c>
      <c r="C254" s="190">
        <v>112.074412085123</v>
      </c>
      <c r="D254" s="179">
        <v>116.45690682245009</v>
      </c>
      <c r="E254" s="179">
        <v>101.7360660764176</v>
      </c>
      <c r="F254" s="179">
        <v>140.79192646463801</v>
      </c>
      <c r="G254" s="179">
        <v>120.42410819985891</v>
      </c>
      <c r="H254" s="180">
        <v>81.652247810162578</v>
      </c>
      <c r="I254" s="109"/>
      <c r="J254" s="177">
        <v>45231</v>
      </c>
      <c r="K254" s="179">
        <v>1.3913748279468967</v>
      </c>
      <c r="L254" s="179">
        <v>0.44992551571360051</v>
      </c>
      <c r="M254" s="179">
        <v>-5.16498848853717E-2</v>
      </c>
      <c r="N254" s="179">
        <v>1.2468793718577957</v>
      </c>
      <c r="O254" s="187">
        <v>0.6206357640975223</v>
      </c>
      <c r="P254" s="187">
        <v>0.8253758029715641</v>
      </c>
    </row>
    <row r="255" spans="1:16" ht="15" customHeight="1" x14ac:dyDescent="0.3">
      <c r="A255" s="177">
        <v>45261</v>
      </c>
      <c r="B255" s="178" t="str">
        <f>MONTH(Serie_dessazonalizada[[#This Row],[Período]])&amp;YEAR(Serie_dessazonalizada[[#This Row],[Período]])</f>
        <v>122023</v>
      </c>
      <c r="C255" s="190">
        <v>113.5646611703969</v>
      </c>
      <c r="D255" s="179">
        <v>116.4018818120373</v>
      </c>
      <c r="E255" s="179">
        <v>105.15491582834299</v>
      </c>
      <c r="F255" s="179">
        <v>142.23695868315949</v>
      </c>
      <c r="G255" s="179">
        <v>121.9231381026901</v>
      </c>
      <c r="H255" s="180">
        <v>80.13159136256661</v>
      </c>
      <c r="I255" s="109"/>
      <c r="J255" s="177">
        <v>45261</v>
      </c>
      <c r="K255" s="179">
        <v>1.3296960988222939</v>
      </c>
      <c r="L255" s="179">
        <v>-4.7249246020832553E-2</v>
      </c>
      <c r="M255" s="179">
        <v>3.3605090935572175</v>
      </c>
      <c r="N255" s="179">
        <v>1.0263601435160541</v>
      </c>
      <c r="O255" s="187">
        <v>1.2447921975418481</v>
      </c>
      <c r="P255" s="187">
        <v>-1.5206564475959681</v>
      </c>
    </row>
    <row r="256" spans="1:16" ht="15" customHeight="1" x14ac:dyDescent="0.3">
      <c r="A256" s="177">
        <v>45292</v>
      </c>
      <c r="B256" s="178" t="str">
        <f>MONTH(Serie_dessazonalizada[[#This Row],[Período]])&amp;YEAR(Serie_dessazonalizada[[#This Row],[Período]])</f>
        <v>12024</v>
      </c>
      <c r="C256" s="190">
        <v>105.1918414729811</v>
      </c>
      <c r="D256" s="179">
        <v>118.0782286513062</v>
      </c>
      <c r="E256" s="179">
        <v>102.4834860427364</v>
      </c>
      <c r="F256" s="179">
        <v>142.48512103004191</v>
      </c>
      <c r="G256" s="179">
        <v>120.7437130921586</v>
      </c>
      <c r="H256" s="180">
        <v>79.892569305352538</v>
      </c>
      <c r="I256" s="109"/>
      <c r="J256" s="177">
        <v>45292</v>
      </c>
      <c r="K256" s="179">
        <v>-7.3727333935799777</v>
      </c>
      <c r="L256" s="179">
        <v>1.4401372324683057</v>
      </c>
      <c r="M256" s="179">
        <v>-2.5404706613692576</v>
      </c>
      <c r="N256" s="179">
        <v>0.17447107220228109</v>
      </c>
      <c r="O256" s="187">
        <v>-0.96735125824774038</v>
      </c>
      <c r="P256" s="187">
        <v>-0.23902205721407199</v>
      </c>
    </row>
    <row r="257" spans="1:16" ht="15" customHeight="1" x14ac:dyDescent="0.3">
      <c r="A257" s="177">
        <v>45323</v>
      </c>
      <c r="B257" s="178" t="str">
        <f>MONTH(Serie_dessazonalizada[[#This Row],[Período]])&amp;YEAR(Serie_dessazonalizada[[#This Row],[Período]])</f>
        <v>22024</v>
      </c>
      <c r="C257" s="190">
        <v>118.2663150222382</v>
      </c>
      <c r="D257" s="179">
        <v>118.2817954626849</v>
      </c>
      <c r="E257" s="179">
        <v>104.246194283897</v>
      </c>
      <c r="F257" s="179">
        <v>140.0214449477424</v>
      </c>
      <c r="G257" s="179">
        <v>118.1673203946752</v>
      </c>
      <c r="H257" s="180">
        <v>81.808815461331577</v>
      </c>
      <c r="I257" s="109"/>
      <c r="J257" s="177">
        <v>45323</v>
      </c>
      <c r="K257" s="179">
        <v>12.429170709608057</v>
      </c>
      <c r="L257" s="179">
        <v>0.17239995357640445</v>
      </c>
      <c r="M257" s="179">
        <v>1.7199924682748717</v>
      </c>
      <c r="N257" s="179">
        <v>-1.7290760357918824</v>
      </c>
      <c r="O257" s="187">
        <v>-2.1337696444012346</v>
      </c>
      <c r="P257" s="187">
        <v>1.9162461559790387</v>
      </c>
    </row>
    <row r="258" spans="1:16" ht="15" customHeight="1" x14ac:dyDescent="0.3">
      <c r="A258" s="177">
        <v>45352</v>
      </c>
      <c r="B258" s="178" t="str">
        <f>MONTH(Serie_dessazonalizada[[#This Row],[Período]])&amp;YEAR(Serie_dessazonalizada[[#This Row],[Período]])</f>
        <v>32024</v>
      </c>
      <c r="C258" s="190">
        <v>114.8934681609512</v>
      </c>
      <c r="D258" s="179">
        <v>118.3490496360556</v>
      </c>
      <c r="E258" s="179">
        <v>103.7925763866497</v>
      </c>
      <c r="F258" s="179">
        <v>141.88644435330559</v>
      </c>
      <c r="G258" s="179">
        <v>119.58778108549561</v>
      </c>
      <c r="H258" s="180">
        <v>81.106644912514128</v>
      </c>
      <c r="I258" s="109"/>
      <c r="J258" s="177">
        <v>45352</v>
      </c>
      <c r="K258" s="179">
        <v>-2.8519083059726591</v>
      </c>
      <c r="L258" s="179">
        <v>5.6859276702403774E-2</v>
      </c>
      <c r="M258" s="179">
        <v>-0.43514096640491839</v>
      </c>
      <c r="N258" s="179">
        <v>1.331938408619648</v>
      </c>
      <c r="O258" s="187">
        <v>1.2020757397866946</v>
      </c>
      <c r="P258" s="187">
        <v>-0.702170548817449</v>
      </c>
    </row>
    <row r="259" spans="1:16" ht="15" customHeight="1" x14ac:dyDescent="0.3">
      <c r="A259" s="177">
        <v>45383</v>
      </c>
      <c r="B259" s="178" t="str">
        <f>MONTH(Serie_dessazonalizada[[#This Row],[Período]])&amp;YEAR(Serie_dessazonalizada[[#This Row],[Período]])</f>
        <v>42024</v>
      </c>
      <c r="C259" s="190">
        <v>119.0102057807656</v>
      </c>
      <c r="D259" s="179">
        <v>118.45758433293609</v>
      </c>
      <c r="E259" s="179">
        <v>104.4446584157927</v>
      </c>
      <c r="F259" s="179">
        <v>140.54348888692459</v>
      </c>
      <c r="G259" s="179">
        <v>119.14630478938361</v>
      </c>
      <c r="H259" s="180">
        <v>81.218179728134388</v>
      </c>
      <c r="I259" s="109"/>
      <c r="J259" s="177">
        <v>45383</v>
      </c>
      <c r="K259" s="179">
        <v>3.5830910892578967</v>
      </c>
      <c r="L259" s="179">
        <v>9.1707282157533598E-2</v>
      </c>
      <c r="M259" s="179">
        <v>0.62825497915559658</v>
      </c>
      <c r="N259" s="179">
        <v>-0.94650019069965652</v>
      </c>
      <c r="O259" s="187">
        <v>-0.36916505357380996</v>
      </c>
      <c r="P259" s="187">
        <v>0.11153481562026002</v>
      </c>
    </row>
    <row r="260" spans="1:16" ht="15" customHeight="1" x14ac:dyDescent="0.3">
      <c r="A260" s="177">
        <v>45413</v>
      </c>
      <c r="B260" s="178" t="str">
        <f>MONTH(Serie_dessazonalizada[[#This Row],[Período]])&amp;YEAR(Serie_dessazonalizada[[#This Row],[Período]])</f>
        <v>52024</v>
      </c>
      <c r="C260" s="190">
        <v>106.0848859292812</v>
      </c>
      <c r="D260" s="179">
        <v>118.0825647257998</v>
      </c>
      <c r="E260" s="179">
        <v>103.32808995339271</v>
      </c>
      <c r="F260" s="179">
        <v>142.1091442993978</v>
      </c>
      <c r="G260" s="179">
        <v>120.9192474634856</v>
      </c>
      <c r="H260" s="180">
        <v>81.147617221847369</v>
      </c>
      <c r="I260" s="109"/>
      <c r="J260" s="177">
        <v>45413</v>
      </c>
      <c r="K260" s="179">
        <v>-10.86068187739693</v>
      </c>
      <c r="L260" s="179">
        <v>-0.31658556034898316</v>
      </c>
      <c r="M260" s="179">
        <v>-1.0690527206809881</v>
      </c>
      <c r="N260" s="179">
        <v>1.114000673295414</v>
      </c>
      <c r="O260" s="187">
        <v>1.4880383216550865</v>
      </c>
      <c r="P260" s="187">
        <v>-7.0562506287018323E-2</v>
      </c>
    </row>
    <row r="261" spans="1:16" ht="15" customHeight="1" x14ac:dyDescent="0.3">
      <c r="A261" s="177">
        <v>45444</v>
      </c>
      <c r="B261" s="178" t="str">
        <f>MONTH(Serie_dessazonalizada[[#This Row],[Período]])&amp;YEAR(Serie_dessazonalizada[[#This Row],[Período]])</f>
        <v>62024</v>
      </c>
      <c r="C261" s="190">
        <v>114.4571107681795</v>
      </c>
      <c r="D261" s="179">
        <v>117.8080966555696</v>
      </c>
      <c r="E261" s="179">
        <v>104.6232992518399</v>
      </c>
      <c r="F261" s="179">
        <v>143.17840375874701</v>
      </c>
      <c r="G261" s="179">
        <v>122.14774759108791</v>
      </c>
      <c r="H261" s="180">
        <v>82.373864659751078</v>
      </c>
      <c r="I261" s="109"/>
      <c r="J261" s="177">
        <v>45444</v>
      </c>
      <c r="K261" s="179">
        <v>7.8920053177786667</v>
      </c>
      <c r="L261" s="179">
        <v>-0.23243742280458002</v>
      </c>
      <c r="M261" s="179">
        <v>1.2534919585094517</v>
      </c>
      <c r="N261" s="179">
        <v>0.7524212918321983</v>
      </c>
      <c r="O261" s="187">
        <v>1.0159673942506768</v>
      </c>
      <c r="P261" s="187">
        <v>1.2262474379037087</v>
      </c>
    </row>
    <row r="262" spans="1:16" ht="15" customHeight="1" x14ac:dyDescent="0.3">
      <c r="A262" s="177">
        <v>45474</v>
      </c>
      <c r="B262" s="178" t="str">
        <f>MONTH(Serie_dessazonalizada[[#This Row],[Período]])&amp;YEAR(Serie_dessazonalizada[[#This Row],[Período]])</f>
        <v>72024</v>
      </c>
      <c r="C262" s="190">
        <v>116.8171589271071</v>
      </c>
      <c r="D262" s="179">
        <v>118.2830138925418</v>
      </c>
      <c r="E262" s="179">
        <v>105.30833875479649</v>
      </c>
      <c r="F262" s="179">
        <v>143.28022064870009</v>
      </c>
      <c r="G262" s="179">
        <v>121.4927312130025</v>
      </c>
      <c r="H262" s="180">
        <v>81.605256349867858</v>
      </c>
      <c r="I262" s="109"/>
      <c r="J262" s="177">
        <v>45474</v>
      </c>
      <c r="K262" s="179">
        <v>2.0619497933226878</v>
      </c>
      <c r="L262" s="179">
        <v>0.40312784134073404</v>
      </c>
      <c r="M262" s="179">
        <v>0.65476763575160501</v>
      </c>
      <c r="N262" s="179">
        <v>7.1111904644952262E-2</v>
      </c>
      <c r="O262" s="187">
        <v>-0.53624924814675612</v>
      </c>
      <c r="P262" s="187">
        <v>-0.76860830988321993</v>
      </c>
    </row>
    <row r="263" spans="1:16" ht="15" customHeight="1" x14ac:dyDescent="0.3">
      <c r="A263" s="177">
        <v>45505</v>
      </c>
      <c r="B263" s="178" t="str">
        <f>MONTH(Serie_dessazonalizada[[#This Row],[Período]])&amp;YEAR(Serie_dessazonalizada[[#This Row],[Período]])</f>
        <v>82024</v>
      </c>
      <c r="C263" s="190">
        <v>119.5729593457868</v>
      </c>
      <c r="D263" s="179">
        <v>118.4022174609</v>
      </c>
      <c r="E263" s="179">
        <v>104.46004992395829</v>
      </c>
      <c r="F263" s="179">
        <v>142.96697483033711</v>
      </c>
      <c r="G263" s="179">
        <v>120.78017146570789</v>
      </c>
      <c r="H263" s="180">
        <v>80.035408791476186</v>
      </c>
      <c r="I263" s="109"/>
      <c r="J263" s="177">
        <v>45505</v>
      </c>
      <c r="K263" s="179">
        <v>2.359071598718895</v>
      </c>
      <c r="L263" s="179">
        <v>0.10077826429625517</v>
      </c>
      <c r="M263" s="179">
        <v>-0.8055286417663321</v>
      </c>
      <c r="N263" s="179">
        <v>-0.21862460634466394</v>
      </c>
      <c r="O263" s="187">
        <v>-0.58650401565616073</v>
      </c>
      <c r="P263" s="187">
        <v>-1.5698475583916718</v>
      </c>
    </row>
    <row r="264" spans="1:16" ht="15" customHeight="1" x14ac:dyDescent="0.3">
      <c r="A264" s="177">
        <v>45536</v>
      </c>
      <c r="B264" s="178" t="str">
        <f>MONTH(Serie_dessazonalizada[[#This Row],[Período]])&amp;YEAR(Serie_dessazonalizada[[#This Row],[Período]])</f>
        <v>92024</v>
      </c>
      <c r="C264" s="190">
        <v>119.1649771722562</v>
      </c>
      <c r="D264" s="179">
        <v>119.09577695997621</v>
      </c>
      <c r="E264" s="179">
        <v>105.46956411683171</v>
      </c>
      <c r="F264" s="179">
        <v>142.59606443209091</v>
      </c>
      <c r="G264" s="179">
        <v>119.66053806487341</v>
      </c>
      <c r="H264" s="180">
        <v>82.008754466531258</v>
      </c>
      <c r="I264" s="109"/>
      <c r="J264" s="177">
        <v>45536</v>
      </c>
      <c r="K264" s="179">
        <v>-0.34119936126258787</v>
      </c>
      <c r="L264" s="179">
        <v>0.58576563340567134</v>
      </c>
      <c r="M264" s="179">
        <v>0.96641174650815009</v>
      </c>
      <c r="N264" s="179">
        <v>-0.25943781680095357</v>
      </c>
      <c r="O264" s="187">
        <v>-0.92700100293563159</v>
      </c>
      <c r="P264" s="187">
        <v>1.9733456750550715</v>
      </c>
    </row>
    <row r="265" spans="1:16" ht="15" customHeight="1" x14ac:dyDescent="0.3">
      <c r="A265" s="177">
        <v>45566</v>
      </c>
      <c r="B265" s="178" t="str">
        <f>MONTH(Serie_dessazonalizada[[#This Row],[Período]])&amp;YEAR(Serie_dessazonalizada[[#This Row],[Período]])</f>
        <v>102024</v>
      </c>
      <c r="C265" s="190">
        <v>117.17847436763449</v>
      </c>
      <c r="D265" s="179">
        <v>119.2617443798561</v>
      </c>
      <c r="E265" s="179">
        <v>104.8173941742901</v>
      </c>
      <c r="F265" s="179">
        <v>143.1770102989413</v>
      </c>
      <c r="G265" s="179">
        <v>119.76739058370021</v>
      </c>
      <c r="H265" s="180">
        <v>81.33313613700156</v>
      </c>
      <c r="I265" s="109"/>
      <c r="J265" s="177">
        <v>45566</v>
      </c>
      <c r="K265" s="179">
        <v>-1.6670189948093257</v>
      </c>
      <c r="L265" s="179">
        <v>0.13935625940428326</v>
      </c>
      <c r="M265" s="179">
        <v>-0.61834895024234382</v>
      </c>
      <c r="N265" s="179">
        <v>0.40740666242373835</v>
      </c>
      <c r="O265" s="187">
        <v>8.9296371681755901E-2</v>
      </c>
      <c r="P265" s="187">
        <v>-0.6756183295296978</v>
      </c>
    </row>
    <row r="266" spans="1:16" ht="15" customHeight="1" x14ac:dyDescent="0.3">
      <c r="A266" s="177">
        <v>45597</v>
      </c>
      <c r="B266" s="178" t="str">
        <f>MONTH(Serie_dessazonalizada[[#This Row],[Período]])&amp;YEAR(Serie_dessazonalizada[[#This Row],[Período]])</f>
        <v>112024</v>
      </c>
      <c r="C266" s="190">
        <v>120.6428079660229</v>
      </c>
      <c r="D266" s="179">
        <v>119.320654055406</v>
      </c>
      <c r="E266" s="179">
        <v>105.3905826201273</v>
      </c>
      <c r="F266" s="179">
        <v>139.87843823047331</v>
      </c>
      <c r="G266" s="179">
        <v>116.7244794669808</v>
      </c>
      <c r="H266" s="180">
        <v>80.745007013847655</v>
      </c>
      <c r="I266" s="109"/>
      <c r="J266" s="177">
        <v>45597</v>
      </c>
      <c r="K266" s="179">
        <v>2.9564590400105772</v>
      </c>
      <c r="L266" s="179">
        <v>4.9395282499195697E-2</v>
      </c>
      <c r="M266" s="179">
        <v>0.54684477738886283</v>
      </c>
      <c r="N266" s="179">
        <v>-2.3038419796452345</v>
      </c>
      <c r="O266" s="187">
        <v>-2.5406841560874214</v>
      </c>
      <c r="P266" s="187">
        <v>-0.5881291231539052</v>
      </c>
    </row>
    <row r="267" spans="1:16" ht="15" customHeight="1" x14ac:dyDescent="0.3">
      <c r="A267" s="177">
        <v>45627</v>
      </c>
      <c r="B267" s="178" t="str">
        <f>MONTH(Serie_dessazonalizada[[#This Row],[Período]])&amp;YEAR(Serie_dessazonalizada[[#This Row],[Período]])</f>
        <v>122024</v>
      </c>
      <c r="C267" s="190">
        <v>116.4478832825956</v>
      </c>
      <c r="D267" s="179">
        <v>119.4504513027066</v>
      </c>
      <c r="E267" s="179">
        <v>105.0033694507036</v>
      </c>
      <c r="F267" s="179">
        <v>141.08010737298031</v>
      </c>
      <c r="G267" s="179">
        <v>117.88867803093081</v>
      </c>
      <c r="H267" s="180">
        <v>80.51900522518973</v>
      </c>
      <c r="I267" s="109"/>
      <c r="J267" s="177">
        <v>45627</v>
      </c>
      <c r="K267" s="179">
        <v>-3.4771444350074607</v>
      </c>
      <c r="L267" s="179">
        <v>0.10878020098710699</v>
      </c>
      <c r="M267" s="179">
        <v>-0.36740775105057005</v>
      </c>
      <c r="N267" s="179">
        <v>0.85908104044388045</v>
      </c>
      <c r="O267" s="187">
        <v>0.99739023833414442</v>
      </c>
      <c r="P267" s="187">
        <v>-0.22600178865792486</v>
      </c>
    </row>
    <row r="268" spans="1:16" ht="15" customHeight="1" x14ac:dyDescent="0.3">
      <c r="A268" s="177">
        <v>45658</v>
      </c>
      <c r="B268" s="178" t="str">
        <f>MONTH(Serie_dessazonalizada[[#This Row],[Período]])&amp;YEAR(Serie_dessazonalizada[[#This Row],[Período]])</f>
        <v>12025</v>
      </c>
      <c r="C268" s="190">
        <v>115.3437157972366</v>
      </c>
      <c r="D268" s="179">
        <v>120.3383847919885</v>
      </c>
      <c r="E268" s="179">
        <v>104.88216421220341</v>
      </c>
      <c r="F268" s="179">
        <v>139.26509720736399</v>
      </c>
      <c r="G268" s="179">
        <v>116.14508609418149</v>
      </c>
      <c r="H268" s="180">
        <v>80.156578910508387</v>
      </c>
      <c r="I268" s="109"/>
      <c r="J268" s="177">
        <v>45658</v>
      </c>
      <c r="K268" s="179">
        <v>-0.94820743343132063</v>
      </c>
      <c r="L268" s="179">
        <v>0.74334879408009946</v>
      </c>
      <c r="M268" s="179">
        <v>-0.11542985633151338</v>
      </c>
      <c r="N268" s="179">
        <v>-1.2865103375757181</v>
      </c>
      <c r="O268" s="187">
        <v>-1.4790155983357791</v>
      </c>
      <c r="P268" s="187">
        <v>-0.36242631468134334</v>
      </c>
    </row>
    <row r="269" spans="1:16" ht="15" customHeight="1" x14ac:dyDescent="0.3">
      <c r="A269" s="177">
        <v>45689</v>
      </c>
      <c r="B269" s="178" t="str">
        <f>MONTH(Serie_dessazonalizada[[#This Row],[Período]])&amp;YEAR(Serie_dessazonalizada[[#This Row],[Período]])</f>
        <v>22025</v>
      </c>
      <c r="C269" s="190">
        <v>119.859072956437</v>
      </c>
      <c r="D269" s="179">
        <v>120.842318104147</v>
      </c>
      <c r="E269" s="179">
        <v>107.60517065037359</v>
      </c>
      <c r="F269" s="179">
        <v>143.2652640925611</v>
      </c>
      <c r="G269" s="179">
        <v>118.9557357791905</v>
      </c>
      <c r="H269" s="180">
        <v>80.879033828321525</v>
      </c>
      <c r="I269" s="109"/>
      <c r="J269" s="177">
        <v>45689</v>
      </c>
      <c r="K269" s="179">
        <v>3.914697153625585</v>
      </c>
      <c r="L269" s="179">
        <v>0.41876356661224173</v>
      </c>
      <c r="M269" s="179">
        <v>2.5962530985352767</v>
      </c>
      <c r="N269" s="179">
        <v>2.8723398506956159</v>
      </c>
      <c r="O269" s="187">
        <v>2.4199471364030578</v>
      </c>
      <c r="P269" s="187">
        <v>0.72245491781313831</v>
      </c>
    </row>
    <row r="270" spans="1:16" ht="15" customHeight="1" x14ac:dyDescent="0.3">
      <c r="A270" s="177">
        <v>45717</v>
      </c>
      <c r="B270" s="178" t="str">
        <f>MONTH(Serie_dessazonalizada[[#This Row],[Período]])&amp;YEAR(Serie_dessazonalizada[[#This Row],[Período]])</f>
        <v>32025</v>
      </c>
      <c r="C270" s="190">
        <v>113.2162673357781</v>
      </c>
      <c r="D270" s="179">
        <v>120.79383895975199</v>
      </c>
      <c r="E270" s="179">
        <v>105.3566473856981</v>
      </c>
      <c r="F270" s="179">
        <v>136.28040998526541</v>
      </c>
      <c r="G270" s="179">
        <v>112.7944703416733</v>
      </c>
      <c r="H270" s="180">
        <v>80.013291171379521</v>
      </c>
      <c r="I270" s="109"/>
      <c r="J270" s="177">
        <v>45717</v>
      </c>
      <c r="K270" s="179">
        <v>-5.5421800426182539</v>
      </c>
      <c r="L270" s="179">
        <v>-4.0117688203582483E-2</v>
      </c>
      <c r="M270" s="179">
        <v>-2.0896052216499053</v>
      </c>
      <c r="N270" s="179">
        <v>-4.8754693969522869</v>
      </c>
      <c r="O270" s="187">
        <v>-5.1794605759523371</v>
      </c>
      <c r="P270" s="187">
        <v>-0.86574265694200392</v>
      </c>
    </row>
    <row r="271" spans="1:16" ht="15" customHeight="1" x14ac:dyDescent="0.3">
      <c r="A271" s="177">
        <v>45748</v>
      </c>
      <c r="B271" s="178" t="str">
        <f>MONTH(Serie_dessazonalizada[[#This Row],[Período]])&amp;YEAR(Serie_dessazonalizada[[#This Row],[Período]])</f>
        <v>42025</v>
      </c>
      <c r="C271" s="190">
        <v>118.7253255708344</v>
      </c>
      <c r="D271" s="179">
        <v>120.87626743346701</v>
      </c>
      <c r="E271" s="179">
        <v>104.5919327248623</v>
      </c>
      <c r="F271" s="179">
        <v>141.0703474387455</v>
      </c>
      <c r="G271" s="179">
        <v>117.1951945109528</v>
      </c>
      <c r="H271" s="180">
        <v>80.719973943565108</v>
      </c>
      <c r="I271" s="109"/>
      <c r="J271" s="177">
        <v>45748</v>
      </c>
      <c r="K271" s="179">
        <v>4.865959958490305</v>
      </c>
      <c r="L271" s="179">
        <v>6.8238971809213803E-2</v>
      </c>
      <c r="M271" s="179">
        <v>-0.72583427796089972</v>
      </c>
      <c r="N271" s="179">
        <v>3.5147659549879391</v>
      </c>
      <c r="O271" s="187">
        <v>3.9015424745104705</v>
      </c>
      <c r="P271" s="187">
        <v>0.70668277218558728</v>
      </c>
    </row>
    <row r="272" spans="1:16" ht="15" customHeight="1" x14ac:dyDescent="0.3">
      <c r="A272" s="177">
        <v>45778</v>
      </c>
      <c r="B272" s="178" t="str">
        <f>MONTH(Serie_dessazonalizada[[#This Row],[Período]])&amp;YEAR(Serie_dessazonalizada[[#This Row],[Período]])</f>
        <v>52025</v>
      </c>
      <c r="C272" s="190">
        <v>113.97791305583701</v>
      </c>
      <c r="D272" s="179">
        <v>119.8739624375993</v>
      </c>
      <c r="E272" s="179">
        <v>104.43538957274519</v>
      </c>
      <c r="F272" s="179">
        <v>139.110338189186</v>
      </c>
      <c r="G272" s="179">
        <v>116.5035293111422</v>
      </c>
      <c r="H272" s="180">
        <v>80.67805513515313</v>
      </c>
      <c r="I272" s="109"/>
      <c r="J272" s="177">
        <v>45778</v>
      </c>
      <c r="K272" s="179">
        <v>-3.9986519238180329</v>
      </c>
      <c r="L272" s="179">
        <v>-0.82919916138161243</v>
      </c>
      <c r="M272" s="179">
        <v>-0.14967038856515721</v>
      </c>
      <c r="N272" s="179">
        <v>-1.3893842931169964</v>
      </c>
      <c r="O272" s="187">
        <v>-0.59018221924275149</v>
      </c>
      <c r="P272" s="187">
        <v>-4.1918808411978148E-2</v>
      </c>
    </row>
    <row r="273" spans="1:16" ht="15" customHeight="1" x14ac:dyDescent="0.3">
      <c r="A273" s="177">
        <v>45809</v>
      </c>
      <c r="B273" s="178" t="str">
        <f>MONTH(Serie_dessazonalizada[[#This Row],[Período]])&amp;YEAR(Serie_dessazonalizada[[#This Row],[Período]])</f>
        <v>62025</v>
      </c>
      <c r="C273" s="190">
        <v>113.3073049401287</v>
      </c>
      <c r="D273" s="179">
        <v>119.4338891990315</v>
      </c>
      <c r="E273" s="179">
        <v>106.82976287489259</v>
      </c>
      <c r="F273" s="179">
        <v>138.89329382620301</v>
      </c>
      <c r="G273" s="179">
        <v>116.62878908143389</v>
      </c>
      <c r="H273" s="180">
        <v>83.074298616243155</v>
      </c>
      <c r="I273" s="109"/>
      <c r="J273" s="177">
        <v>45809</v>
      </c>
      <c r="K273" s="179">
        <v>-0.58836672626193676</v>
      </c>
      <c r="L273" s="179">
        <v>-0.36711328266710685</v>
      </c>
      <c r="M273" s="179">
        <v>2.2926838420797799</v>
      </c>
      <c r="N273" s="179">
        <v>-0.15602317254654002</v>
      </c>
      <c r="O273" s="187">
        <v>0.10751585898927091</v>
      </c>
      <c r="P273" s="187">
        <v>2.3962434810900248</v>
      </c>
    </row>
    <row r="274" spans="1:16" ht="15" customHeight="1" x14ac:dyDescent="0.3">
      <c r="A274" s="177">
        <v>45839</v>
      </c>
      <c r="B274" s="178" t="str">
        <f>MONTH(Serie_dessazonalizada[[#This Row],[Período]])&amp;YEAR(Serie_dessazonalizada[[#This Row],[Período]])</f>
        <v>72025</v>
      </c>
      <c r="C274" s="190">
        <v>117.6009548468507</v>
      </c>
      <c r="D274" s="179">
        <v>119.6461420430998</v>
      </c>
      <c r="E274" s="179">
        <v>103.3203442646263</v>
      </c>
      <c r="F274" s="179">
        <v>140.68283785159841</v>
      </c>
      <c r="G274" s="179">
        <v>117.7212870482671</v>
      </c>
      <c r="H274" s="180">
        <v>82.380269833204736</v>
      </c>
      <c r="I274" s="109"/>
      <c r="J274" s="177">
        <v>45839</v>
      </c>
      <c r="K274" s="179">
        <v>3.789384902403909</v>
      </c>
      <c r="L274" s="179">
        <v>0.17771576015128535</v>
      </c>
      <c r="M274" s="179">
        <v>-3.2850570064225866</v>
      </c>
      <c r="N274" s="179">
        <v>1.288430834993844</v>
      </c>
      <c r="O274" s="187">
        <v>0.93673095248411664</v>
      </c>
      <c r="P274" s="187">
        <v>-0.69402878303841931</v>
      </c>
    </row>
    <row r="275" spans="1:16" ht="15" customHeight="1" x14ac:dyDescent="0.3">
      <c r="A275" s="177">
        <v>45870</v>
      </c>
      <c r="B275" s="178" t="str">
        <f>MONTH(Serie_dessazonalizada[[#This Row],[Período]])&amp;YEAR(Serie_dessazonalizada[[#This Row],[Período]])</f>
        <v>82025</v>
      </c>
      <c r="C275" s="190">
        <v>115.0739465443895</v>
      </c>
      <c r="D275" s="179">
        <v>120.29585275437751</v>
      </c>
      <c r="E275" s="179">
        <v>104.30322235631211</v>
      </c>
      <c r="F275" s="179">
        <v>138.544598043853</v>
      </c>
      <c r="G275" s="179">
        <v>114.95872755167311</v>
      </c>
      <c r="H275" s="180">
        <v>81.513153292909905</v>
      </c>
      <c r="I275" s="109"/>
      <c r="J275" s="177">
        <v>45870</v>
      </c>
      <c r="K275" s="179">
        <v>-2.1487991366669332</v>
      </c>
      <c r="L275" s="179">
        <v>0.54302687924836079</v>
      </c>
      <c r="M275" s="179">
        <v>0.95129192482018499</v>
      </c>
      <c r="N275" s="179">
        <v>-1.5199009633292757</v>
      </c>
      <c r="O275" s="187">
        <v>-2.3466949486045903</v>
      </c>
      <c r="P275" s="187">
        <v>-0.86711654029483043</v>
      </c>
    </row>
    <row r="276" spans="1:16" ht="15" customHeight="1" x14ac:dyDescent="0.3">
      <c r="A276" s="177">
        <v>45901</v>
      </c>
      <c r="B276" s="178" t="str">
        <f>MONTH(Serie_dessazonalizada[[#This Row],[Período]])&amp;YEAR(Serie_dessazonalizada[[#This Row],[Período]])</f>
        <v>92025</v>
      </c>
      <c r="C276" s="190">
        <v>118.0623954956084</v>
      </c>
      <c r="D276" s="179">
        <v>120.1080940420249</v>
      </c>
      <c r="E276" s="179">
        <v>105.6372951222184</v>
      </c>
      <c r="F276" s="179">
        <v>140.09143719073811</v>
      </c>
      <c r="G276" s="179">
        <v>116.36138240012831</v>
      </c>
      <c r="H276" s="180">
        <v>81.92855187311963</v>
      </c>
      <c r="I276" s="109"/>
      <c r="J276" s="177">
        <v>45901</v>
      </c>
      <c r="K276" s="179">
        <v>2.5969813680337381</v>
      </c>
      <c r="L276" s="179">
        <v>-0.15608078587378538</v>
      </c>
      <c r="M276" s="179">
        <v>1.2790331264636765</v>
      </c>
      <c r="N276" s="179">
        <v>1.1164918508013499</v>
      </c>
      <c r="O276" s="187">
        <v>1.2201377645074545</v>
      </c>
      <c r="P276" s="187">
        <v>0.41539858020972531</v>
      </c>
    </row>
    <row r="277" spans="1:16" ht="15" customHeight="1" x14ac:dyDescent="0.3">
      <c r="A277" s="177">
        <v>45931</v>
      </c>
      <c r="B277" s="178" t="str">
        <f>MONTH(Serie_dessazonalizada[[#This Row],[Período]])&amp;YEAR(Serie_dessazonalizada[[#This Row],[Período]])</f>
        <v>102025</v>
      </c>
      <c r="C277" s="190">
        <v>121.1999325561672</v>
      </c>
      <c r="D277" s="179">
        <v>120.40387259555909</v>
      </c>
      <c r="E277" s="179">
        <v>106.9242163768167</v>
      </c>
      <c r="F277" s="179">
        <v>140.74261008978871</v>
      </c>
      <c r="G277" s="179">
        <v>116.5386830888911</v>
      </c>
      <c r="H277" s="180">
        <v>81.261887953231565</v>
      </c>
      <c r="I277" s="109"/>
      <c r="J277" s="177">
        <v>45931</v>
      </c>
      <c r="K277" s="179">
        <v>2.6575244788045205</v>
      </c>
      <c r="L277" s="179">
        <v>0.246260300684399</v>
      </c>
      <c r="M277" s="179">
        <v>1.2182451785701041</v>
      </c>
      <c r="N277" s="179">
        <v>0.46481991484177471</v>
      </c>
      <c r="O277" s="187">
        <v>0.15237073082641814</v>
      </c>
      <c r="P277" s="187">
        <v>-0.66666391988806595</v>
      </c>
    </row>
    <row r="278" spans="1:16" ht="15" customHeight="1" x14ac:dyDescent="0.3">
      <c r="A278" s="177">
        <v>45962</v>
      </c>
      <c r="B278" s="178" t="str">
        <f>MONTH(Serie_dessazonalizada[[#This Row],[Período]])&amp;YEAR(Serie_dessazonalizada[[#This Row],[Período]])</f>
        <v>112025</v>
      </c>
      <c r="C278" s="190">
        <v>122.731126860709</v>
      </c>
      <c r="D278" s="179">
        <v>120.221974494449</v>
      </c>
      <c r="E278" s="179">
        <v>108.4809855146252</v>
      </c>
      <c r="F278" s="179">
        <v>142.25244584730231</v>
      </c>
      <c r="G278" s="179">
        <v>117.68005602943531</v>
      </c>
      <c r="H278" s="180">
        <v>79.174020513752751</v>
      </c>
      <c r="I278" s="109"/>
      <c r="J278" s="177">
        <v>45962</v>
      </c>
      <c r="K278" s="179">
        <v>1.2633623404305145</v>
      </c>
      <c r="L278" s="179">
        <v>-0.15107329788394372</v>
      </c>
      <c r="M278" s="179">
        <v>1.4559556203079549</v>
      </c>
      <c r="N278" s="179">
        <v>1.0727637895519904</v>
      </c>
      <c r="O278" s="187">
        <v>0.97939406066019041</v>
      </c>
      <c r="P278" s="187">
        <v>-2.0878674394788135</v>
      </c>
    </row>
    <row r="279" spans="1:16" ht="15" customHeight="1" x14ac:dyDescent="0.3">
      <c r="A279" s="177">
        <v>45992</v>
      </c>
      <c r="B279" s="178" t="str">
        <f>MONTH(Serie_dessazonalizada[[#This Row],[Período]])&amp;YEAR(Serie_dessazonalizada[[#This Row],[Período]])</f>
        <v>122025</v>
      </c>
      <c r="C279" s="190">
        <v>127.0765220520249</v>
      </c>
      <c r="D279" s="179">
        <v>121.2395016137022</v>
      </c>
      <c r="E279" s="179">
        <v>106.610087578057</v>
      </c>
      <c r="F279" s="179">
        <v>142.35479457262369</v>
      </c>
      <c r="G279" s="179">
        <v>117.19522338047329</v>
      </c>
      <c r="H279" s="180">
        <v>78.464838726280064</v>
      </c>
      <c r="I279" s="109"/>
      <c r="J279" s="177">
        <v>45992</v>
      </c>
      <c r="K279" s="179">
        <v>3.5405811895197643</v>
      </c>
      <c r="L279" s="179">
        <v>0.84637365467673675</v>
      </c>
      <c r="M279" s="179">
        <v>-1.7246321350168481</v>
      </c>
      <c r="N279" s="179">
        <v>7.1948657692143467E-2</v>
      </c>
      <c r="O279" s="187">
        <v>-0.41199219759101824</v>
      </c>
      <c r="P279" s="187">
        <v>-0.70918178747268712</v>
      </c>
    </row>
    <row r="280" spans="1:16" ht="15" customHeight="1" x14ac:dyDescent="0.3">
      <c r="A280" s="177">
        <v>46023</v>
      </c>
      <c r="B280" s="178" t="str">
        <f>MONTH(Serie_dessazonalizada[[#This Row],[Período]])&amp;YEAR(Serie_dessazonalizada[[#This Row],[Período]])</f>
        <v>12026</v>
      </c>
      <c r="C280" s="190">
        <v>113.4415274356511</v>
      </c>
      <c r="D280" s="179">
        <v>122.070672595632</v>
      </c>
      <c r="E280" s="179">
        <v>105.3616169209279</v>
      </c>
      <c r="F280" s="179">
        <v>146.34624159720869</v>
      </c>
      <c r="G280" s="179">
        <v>120.4719326030694</v>
      </c>
      <c r="H280" s="180">
        <v>80.941658305235947</v>
      </c>
      <c r="I280" s="109"/>
      <c r="J280" s="177">
        <v>46023</v>
      </c>
      <c r="K280" s="179">
        <v>-10.729751173699624</v>
      </c>
      <c r="L280" s="179">
        <v>0.68556119982916908</v>
      </c>
      <c r="M280" s="179">
        <v>-1.1710624064678756</v>
      </c>
      <c r="N280" s="179">
        <v>2.8038725612074304</v>
      </c>
      <c r="O280" s="187">
        <v>2.7959409334954737</v>
      </c>
      <c r="P280" s="187">
        <v>2.4768195789558831</v>
      </c>
    </row>
    <row r="281" spans="1:16" ht="15" customHeight="1" x14ac:dyDescent="0.3">
      <c r="A281" s="177">
        <v>46054</v>
      </c>
      <c r="B281" s="178" t="str">
        <f>MONTH(Serie_dessazonalizada[[#This Row],[Período]])&amp;YEAR(Serie_dessazonalizada[[#This Row],[Período]])</f>
        <v>22026</v>
      </c>
      <c r="C281" s="190">
        <v>116.04131977277849</v>
      </c>
      <c r="D281" s="179">
        <v>121.7589056361392</v>
      </c>
      <c r="E281" s="179">
        <v>106.11743303543319</v>
      </c>
      <c r="F281" s="179">
        <v>147.95151777788769</v>
      </c>
      <c r="G281" s="179">
        <v>122.25394035173311</v>
      </c>
      <c r="H281" s="180">
        <v>81.209087376747391</v>
      </c>
      <c r="I281" s="109"/>
      <c r="J281" s="177">
        <v>46054</v>
      </c>
      <c r="K281" s="179">
        <v>2.2917465904204355</v>
      </c>
      <c r="L281" s="179">
        <v>-0.25539873981488664</v>
      </c>
      <c r="M281" s="179">
        <v>0.71735432370264463</v>
      </c>
      <c r="N281" s="179">
        <v>1.0969029085811637</v>
      </c>
      <c r="O281" s="187">
        <v>1.4791891440266474</v>
      </c>
      <c r="P281" s="187">
        <v>0.26742907151144379</v>
      </c>
    </row>
    <row r="282" spans="1:16" ht="15" customHeight="1" x14ac:dyDescent="0.3">
      <c r="A282" s="177">
        <v>46082</v>
      </c>
      <c r="B282" s="178" t="str">
        <f>MONTH(Serie_dessazonalizada[[#This Row],[Período]])&amp;YEAR(Serie_dessazonalizada[[#This Row],[Período]])</f>
        <v>32026</v>
      </c>
      <c r="C282" s="190">
        <v>117.7973529104498</v>
      </c>
      <c r="D282" s="179">
        <v>122.7510491897292</v>
      </c>
      <c r="E282" s="179">
        <v>108.37009674957891</v>
      </c>
      <c r="F282" s="179">
        <v>146.46076773470909</v>
      </c>
      <c r="G282" s="179">
        <v>119.4001747339406</v>
      </c>
      <c r="H282" s="180">
        <v>82.144681384495186</v>
      </c>
      <c r="I282" s="109"/>
      <c r="J282" s="177">
        <v>46082</v>
      </c>
      <c r="K282" s="179">
        <v>1.5132826316606989</v>
      </c>
      <c r="L282" s="179">
        <v>0.81484269951874444</v>
      </c>
      <c r="M282" s="179">
        <v>2.1228026816230416</v>
      </c>
      <c r="N282" s="179">
        <v>-1.0075936128053671</v>
      </c>
      <c r="O282" s="187">
        <v>-2.3342933647635582</v>
      </c>
      <c r="P282" s="187">
        <v>0.93559400774779533</v>
      </c>
    </row>
    <row r="283" spans="1:16" ht="15" customHeight="1" x14ac:dyDescent="0.3">
      <c r="A283" s="177">
        <v>46113</v>
      </c>
      <c r="B283" s="178" t="str">
        <f>MONTH(Serie_dessazonalizada[[#This Row],[Período]])&amp;YEAR(Serie_dessazonalizada[[#This Row],[Período]])</f>
        <v>42026</v>
      </c>
      <c r="C283" s="190">
        <v>119.5730664141993</v>
      </c>
      <c r="D283" s="179">
        <v>122.79163558799981</v>
      </c>
      <c r="E283" s="179">
        <v>108.6891893854712</v>
      </c>
      <c r="F283" s="179">
        <v>145.82723530354531</v>
      </c>
      <c r="G283" s="179">
        <v>119.325501594866</v>
      </c>
      <c r="H283" s="180">
        <v>81.659025475514554</v>
      </c>
      <c r="I283" s="109"/>
      <c r="J283" s="177">
        <v>46113</v>
      </c>
      <c r="K283" s="179">
        <v>1.5074307358157764</v>
      </c>
      <c r="L283" s="179">
        <v>3.3063992966669571E-2</v>
      </c>
      <c r="M283" s="179">
        <v>0.29444712652573074</v>
      </c>
      <c r="N283" s="179">
        <v>-0.43256118410585676</v>
      </c>
      <c r="O283" s="187">
        <v>-6.2540225959467052E-2</v>
      </c>
      <c r="P283" s="187">
        <v>-0.48565590898063249</v>
      </c>
    </row>
    <row r="284" spans="1:16" ht="15" customHeight="1" x14ac:dyDescent="0.3">
      <c r="A284" s="177">
        <v>46143</v>
      </c>
      <c r="B284" s="178" t="str">
        <f>MONTH(Serie_dessazonalizada[[#This Row],[Período]])&amp;YEAR(Serie_dessazonalizada[[#This Row],[Período]])</f>
        <v>52026</v>
      </c>
      <c r="C284" s="190">
        <v>117.96756644939209</v>
      </c>
      <c r="D284" s="179">
        <v>123.51314863847919</v>
      </c>
      <c r="E284" s="179">
        <v>108.9305837553716</v>
      </c>
      <c r="F284" s="179">
        <v>147.71882692009649</v>
      </c>
      <c r="G284" s="179">
        <v>120.1465563762065</v>
      </c>
      <c r="H284" s="180">
        <v>82.429377641744011</v>
      </c>
      <c r="I284" s="109"/>
      <c r="J284" s="177">
        <v>46143</v>
      </c>
      <c r="K284" s="179">
        <v>-1.3426936457795442</v>
      </c>
      <c r="L284" s="179">
        <v>0.58759136729822969</v>
      </c>
      <c r="M284" s="179">
        <v>0.22209602561694419</v>
      </c>
      <c r="N284" s="179">
        <v>1.2971456344308778</v>
      </c>
      <c r="O284" s="187">
        <v>0.68807989102627265</v>
      </c>
      <c r="P284" s="187">
        <v>0.77035216622945768</v>
      </c>
    </row>
    <row r="285" spans="1:16" ht="15" customHeight="1" x14ac:dyDescent="0.3">
      <c r="A285" s="177">
        <v>46174</v>
      </c>
      <c r="B285" s="178" t="str">
        <f>MONTH(Serie_dessazonalizada[[#This Row],[Período]])&amp;YEAR(Serie_dessazonalizada[[#This Row],[Período]])</f>
        <v>62026</v>
      </c>
      <c r="C285" s="190">
        <v>116.7035704056868</v>
      </c>
      <c r="D285" s="179">
        <v>124.6674359484214</v>
      </c>
      <c r="E285" s="179">
        <v>109.3640665406112</v>
      </c>
      <c r="F285" s="179">
        <v>146.1101417331588</v>
      </c>
      <c r="G285" s="179">
        <v>117.62150349461091</v>
      </c>
      <c r="H285" s="180">
        <v>81.161254324744476</v>
      </c>
      <c r="I285" s="109"/>
      <c r="J285" s="177">
        <v>46174</v>
      </c>
      <c r="K285" s="179">
        <v>-1.0714775948587048</v>
      </c>
      <c r="L285" s="179">
        <v>0.93454609704816438</v>
      </c>
      <c r="M285" s="179">
        <v>0.39794405785347553</v>
      </c>
      <c r="N285" s="179">
        <v>-1.0890183874854729</v>
      </c>
      <c r="O285" s="187">
        <v>-2.1016439902689159</v>
      </c>
      <c r="P285" s="187">
        <v>-1.2681233169995352</v>
      </c>
    </row>
    <row r="286" spans="1:16" x14ac:dyDescent="0.3">
      <c r="B286"/>
    </row>
  </sheetData>
  <autoFilter ref="J3:P280" xr:uid="{00000000-0009-0000-0000-000002000000}"/>
  <pageMargins left="0.511811024" right="0.511811024" top="0.78740157499999996" bottom="0.78740157499999996" header="0.31496062000000002" footer="0.31496062000000002"/>
  <pageSetup paperSize="9" orientation="portrait" horizontalDpi="4294967293" r:id="rId1"/>
  <drawing r:id="rId2"/>
  <tableParts count="1"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Planilha4"/>
  <dimension ref="A1:BW285"/>
  <sheetViews>
    <sheetView showGridLines="0" zoomScale="110" zoomScaleNormal="110" workbookViewId="0">
      <pane ySplit="3" topLeftCell="A272" activePane="bottomLeft" state="frozen"/>
      <selection pane="bottomLeft" activeCell="J290" sqref="J290"/>
    </sheetView>
  </sheetViews>
  <sheetFormatPr defaultColWidth="9.109375" defaultRowHeight="13.8" x14ac:dyDescent="0.3"/>
  <cols>
    <col min="1" max="1" width="10.33203125" style="3" customWidth="1"/>
    <col min="2" max="2" width="6.44140625" style="32" bestFit="1" customWidth="1"/>
    <col min="3" max="3" width="10.6640625" style="14" customWidth="1"/>
    <col min="4" max="5" width="10.6640625" style="13" customWidth="1"/>
    <col min="6" max="6" width="11.5546875" style="13" customWidth="1"/>
    <col min="7" max="8" width="10.6640625" style="13" customWidth="1"/>
    <col min="9" max="9" width="9.109375" style="3"/>
    <col min="10" max="10" width="10.33203125" style="3" customWidth="1"/>
    <col min="11" max="17" width="9.109375" style="3"/>
    <col min="18" max="18" width="10.33203125" style="3" customWidth="1"/>
    <col min="19" max="25" width="9.109375" style="3"/>
    <col min="26" max="26" width="10.33203125" style="3" customWidth="1"/>
    <col min="27" max="27" width="9.6640625" style="3" bestFit="1" customWidth="1"/>
    <col min="28" max="33" width="9.109375" style="3"/>
    <col min="34" max="34" width="10.33203125" style="3" customWidth="1"/>
    <col min="35" max="41" width="9.109375" style="3"/>
    <col min="42" max="42" width="9.109375" style="3" customWidth="1"/>
    <col min="43" max="43" width="9.109375" style="3" hidden="1" customWidth="1"/>
    <col min="44" max="44" width="6.5546875" style="3" hidden="1" customWidth="1"/>
    <col min="45" max="55" width="9.109375" style="3" hidden="1" customWidth="1"/>
    <col min="56" max="56" width="7.109375" style="3" hidden="1" customWidth="1"/>
    <col min="57" max="57" width="16.5546875" style="3" hidden="1" customWidth="1"/>
    <col min="58" max="58" width="9.109375" style="3" customWidth="1"/>
    <col min="59" max="16384" width="9.109375" style="3"/>
  </cols>
  <sheetData>
    <row r="1" spans="1:57" s="53" customFormat="1" ht="16.5" customHeight="1" x14ac:dyDescent="0.3">
      <c r="B1" s="54"/>
      <c r="C1" s="214" t="s">
        <v>41</v>
      </c>
      <c r="D1" s="214"/>
      <c r="E1" s="214"/>
      <c r="F1" s="214"/>
      <c r="G1" s="214"/>
      <c r="H1" s="214"/>
      <c r="I1" s="54"/>
      <c r="K1" s="226" t="s">
        <v>42</v>
      </c>
      <c r="L1" s="214"/>
      <c r="M1" s="214"/>
      <c r="N1" s="214"/>
      <c r="O1" s="214"/>
      <c r="P1" s="214"/>
      <c r="Q1" s="54"/>
      <c r="S1" s="226" t="s">
        <v>43</v>
      </c>
      <c r="T1" s="214"/>
      <c r="U1" s="214"/>
      <c r="V1" s="214"/>
      <c r="W1" s="214"/>
      <c r="X1" s="214"/>
      <c r="AA1" s="226" t="s">
        <v>44</v>
      </c>
      <c r="AB1" s="227"/>
      <c r="AC1" s="227"/>
      <c r="AD1" s="227"/>
      <c r="AE1" s="227"/>
      <c r="AF1" s="227"/>
      <c r="AI1" s="214" t="s">
        <v>45</v>
      </c>
      <c r="AJ1" s="227"/>
      <c r="AK1" s="227"/>
      <c r="AL1" s="227"/>
      <c r="AM1" s="227"/>
      <c r="AN1" s="227"/>
      <c r="AO1" s="117"/>
      <c r="AP1" s="117"/>
      <c r="AQ1" s="55"/>
      <c r="AR1" s="55"/>
      <c r="AS1" s="55"/>
      <c r="AT1" s="55"/>
      <c r="AU1" s="55"/>
      <c r="AV1" s="55"/>
      <c r="AW1" s="55"/>
      <c r="AX1" s="55"/>
      <c r="AY1" s="55"/>
      <c r="AZ1" s="55"/>
      <c r="BA1" s="55"/>
      <c r="BB1" s="55"/>
      <c r="BC1" s="55"/>
      <c r="BD1" s="55"/>
      <c r="BE1" s="55"/>
    </row>
    <row r="2" spans="1:57" ht="14.4" x14ac:dyDescent="0.3">
      <c r="B2" s="30"/>
      <c r="C2" s="198" t="s">
        <v>36</v>
      </c>
      <c r="D2" s="1"/>
      <c r="E2" s="1"/>
      <c r="F2" s="1"/>
      <c r="G2" s="30"/>
      <c r="H2" s="14"/>
      <c r="I2" s="1"/>
      <c r="K2" s="30"/>
      <c r="L2" s="14"/>
      <c r="M2" s="1"/>
      <c r="N2" s="1"/>
      <c r="O2" s="30"/>
      <c r="P2" s="14"/>
      <c r="Q2" s="1"/>
      <c r="S2" s="30"/>
      <c r="T2" s="14"/>
      <c r="U2" s="1"/>
      <c r="V2" s="1"/>
      <c r="W2" s="30"/>
      <c r="X2" s="14"/>
      <c r="Y2" s="1"/>
      <c r="AA2" s="1"/>
      <c r="AB2" s="1"/>
      <c r="AC2" s="30"/>
      <c r="AD2" s="14"/>
      <c r="AE2" s="1"/>
      <c r="AF2" s="14"/>
      <c r="AG2" s="1"/>
      <c r="AI2" s="14"/>
      <c r="AJ2" s="1"/>
      <c r="AK2" s="14"/>
      <c r="AL2" s="1"/>
      <c r="AM2" s="1"/>
      <c r="AN2" s="14"/>
      <c r="AO2" s="14"/>
      <c r="AP2" s="14"/>
      <c r="AQ2" s="41" t="s">
        <v>8</v>
      </c>
      <c r="AR2" s="41"/>
      <c r="AS2" s="41"/>
      <c r="AT2" s="41"/>
      <c r="AU2" s="41"/>
      <c r="AV2" s="41"/>
      <c r="AW2" s="41"/>
      <c r="AX2" s="41"/>
      <c r="AY2" s="41" t="s">
        <v>9</v>
      </c>
      <c r="AZ2" s="41"/>
      <c r="BA2" s="41"/>
      <c r="BB2" s="41"/>
      <c r="BC2" s="41"/>
      <c r="BD2" s="41"/>
      <c r="BE2" s="41"/>
    </row>
    <row r="3" spans="1:57" s="4" customFormat="1" ht="14.4" thickBot="1" x14ac:dyDescent="0.35">
      <c r="A3" s="215" t="s">
        <v>30</v>
      </c>
      <c r="B3" s="221" t="s">
        <v>4</v>
      </c>
      <c r="C3" s="222" t="s">
        <v>37</v>
      </c>
      <c r="D3" s="216" t="s">
        <v>13</v>
      </c>
      <c r="E3" s="216" t="s">
        <v>38</v>
      </c>
      <c r="F3" s="216" t="s">
        <v>39</v>
      </c>
      <c r="G3" s="216" t="s">
        <v>40</v>
      </c>
      <c r="H3" s="216" t="s">
        <v>16</v>
      </c>
      <c r="J3" s="215" t="s">
        <v>30</v>
      </c>
      <c r="K3" s="223" t="s">
        <v>37</v>
      </c>
      <c r="L3" s="224" t="s">
        <v>13</v>
      </c>
      <c r="M3" s="224" t="s">
        <v>38</v>
      </c>
      <c r="N3" s="224" t="s">
        <v>39</v>
      </c>
      <c r="O3" s="224" t="s">
        <v>40</v>
      </c>
      <c r="P3" s="225" t="s">
        <v>16</v>
      </c>
      <c r="R3" s="215" t="s">
        <v>30</v>
      </c>
      <c r="S3" s="223" t="s">
        <v>37</v>
      </c>
      <c r="T3" s="224" t="s">
        <v>13</v>
      </c>
      <c r="U3" s="224" t="s">
        <v>38</v>
      </c>
      <c r="V3" s="224" t="s">
        <v>39</v>
      </c>
      <c r="W3" s="224" t="s">
        <v>40</v>
      </c>
      <c r="X3" s="225" t="s">
        <v>16</v>
      </c>
      <c r="Z3" s="215" t="s">
        <v>30</v>
      </c>
      <c r="AA3" s="223" t="s">
        <v>37</v>
      </c>
      <c r="AB3" s="224" t="s">
        <v>13</v>
      </c>
      <c r="AC3" s="224" t="s">
        <v>38</v>
      </c>
      <c r="AD3" s="224" t="s">
        <v>39</v>
      </c>
      <c r="AE3" s="224" t="s">
        <v>40</v>
      </c>
      <c r="AF3" s="225" t="s">
        <v>16</v>
      </c>
      <c r="AH3" s="215" t="s">
        <v>30</v>
      </c>
      <c r="AI3" s="223" t="s">
        <v>37</v>
      </c>
      <c r="AJ3" s="224" t="s">
        <v>13</v>
      </c>
      <c r="AK3" s="224" t="s">
        <v>38</v>
      </c>
      <c r="AL3" s="224" t="s">
        <v>39</v>
      </c>
      <c r="AM3" s="224" t="s">
        <v>40</v>
      </c>
      <c r="AN3" s="225" t="s">
        <v>16</v>
      </c>
      <c r="AO3" s="118"/>
      <c r="AP3" s="118"/>
      <c r="AQ3" s="42" t="s">
        <v>4</v>
      </c>
      <c r="AR3" s="204" t="s">
        <v>37</v>
      </c>
      <c r="AS3" s="50" t="s">
        <v>13</v>
      </c>
      <c r="AT3" s="50" t="s">
        <v>38</v>
      </c>
      <c r="AU3" s="50" t="s">
        <v>39</v>
      </c>
      <c r="AV3" s="50" t="s">
        <v>40</v>
      </c>
      <c r="AW3" s="51" t="s">
        <v>16</v>
      </c>
      <c r="AX3" s="51" t="s">
        <v>16</v>
      </c>
      <c r="AY3" s="42" t="s">
        <v>4</v>
      </c>
      <c r="AZ3" s="205" t="s">
        <v>37</v>
      </c>
      <c r="BA3" s="43" t="s">
        <v>13</v>
      </c>
      <c r="BB3" s="43" t="s">
        <v>38</v>
      </c>
      <c r="BC3" s="43" t="s">
        <v>39</v>
      </c>
      <c r="BD3" s="43" t="s">
        <v>40</v>
      </c>
      <c r="BE3" s="44" t="s">
        <v>16</v>
      </c>
    </row>
    <row r="4" spans="1:57" ht="12.75" customHeight="1" x14ac:dyDescent="0.3">
      <c r="A4" s="127">
        <v>37622</v>
      </c>
      <c r="B4" s="31" t="str">
        <f>MONTH(Serie_Encadeada[[#This Row],[Período]])&amp;YEAR(Serie_Encadeada[[#This Row],[Período]])</f>
        <v>12003</v>
      </c>
      <c r="C4" s="128">
        <v>83.442400000000006</v>
      </c>
      <c r="D4" s="129">
        <v>84.800799999999995</v>
      </c>
      <c r="E4" s="129">
        <v>86.280600000000007</v>
      </c>
      <c r="F4" s="130"/>
      <c r="G4" s="130"/>
      <c r="H4" s="129">
        <v>82.187700000000007</v>
      </c>
      <c r="J4" s="127">
        <v>37622</v>
      </c>
      <c r="K4" s="56"/>
      <c r="L4" s="57"/>
      <c r="M4" s="57"/>
      <c r="N4" s="58"/>
      <c r="O4" s="58"/>
      <c r="P4" s="11"/>
      <c r="R4" s="127">
        <v>37622</v>
      </c>
      <c r="S4" s="131"/>
      <c r="T4" s="132"/>
      <c r="U4" s="132"/>
      <c r="V4" s="133"/>
      <c r="W4" s="133"/>
      <c r="X4" s="134"/>
      <c r="Z4" s="127">
        <v>37622</v>
      </c>
      <c r="AA4" s="131"/>
      <c r="AB4" s="132"/>
      <c r="AC4" s="132"/>
      <c r="AD4" s="133"/>
      <c r="AE4" s="133"/>
      <c r="AF4" s="134"/>
      <c r="AG4" s="135"/>
      <c r="AH4" s="127">
        <v>37622</v>
      </c>
      <c r="AI4" s="76"/>
      <c r="AJ4" s="77"/>
      <c r="AK4" s="77"/>
      <c r="AL4" s="77"/>
      <c r="AM4" s="77"/>
      <c r="AN4" s="78"/>
      <c r="AO4" s="136"/>
      <c r="AP4" s="136"/>
      <c r="AQ4" s="137">
        <v>37622</v>
      </c>
      <c r="AR4" s="52">
        <f>IF(MONTH(Serie_Encadeada[[#This Row],[Período]])=1,Serie_Encadeada[[#This Row],[Fat.real]],Serie_Encadeada[[#This Row],[Fat.real]]+AR3)</f>
        <v>83.442400000000006</v>
      </c>
      <c r="AS4" s="52">
        <f>IF(MONTH(Serie_Encadeada[[#This Row],[Período]])=1,Serie_Encadeada[[#This Row],[Emprego]],Serie_Encadeada[[#This Row],[Emprego]]+AS3)</f>
        <v>84.800799999999995</v>
      </c>
      <c r="AT4" s="52">
        <f>IF(MONTH(Serie_Encadeada[[#This Row],[Período]])=1,Serie_Encadeada[[#This Row],[Horas]],Serie_Encadeada[[#This Row],[Horas]]+AT3)</f>
        <v>86.280600000000007</v>
      </c>
      <c r="AU4" s="52"/>
      <c r="AV4" s="52"/>
      <c r="AW4" s="52">
        <f>IF(MONTH(Serie_Encadeada[[#This Row],[Período]])=1,Serie_Encadeada[[#This Row],[UCI]],Serie_Encadeada[[#This Row],[UCI]]+AW3)/MONTH(AQ4)</f>
        <v>82.187700000000007</v>
      </c>
      <c r="AX4" s="52">
        <f>AW4/MONTH(AQ4)</f>
        <v>82.187700000000007</v>
      </c>
      <c r="AY4" s="137">
        <v>37622</v>
      </c>
      <c r="AZ4" s="138"/>
      <c r="BA4" s="139"/>
      <c r="BB4" s="139"/>
      <c r="BC4" s="140"/>
      <c r="BD4" s="140"/>
      <c r="BE4" s="141"/>
    </row>
    <row r="5" spans="1:57" ht="12.75" customHeight="1" x14ac:dyDescent="0.3">
      <c r="A5" s="2">
        <v>37653</v>
      </c>
      <c r="B5" s="31" t="str">
        <f>MONTH(Serie_Encadeada[[#This Row],[Período]])&amp;YEAR(Serie_Encadeada[[#This Row],[Período]])</f>
        <v>22003</v>
      </c>
      <c r="C5" s="5">
        <v>87.403800000000004</v>
      </c>
      <c r="D5" s="142">
        <v>85.553100000000001</v>
      </c>
      <c r="E5" s="142">
        <v>85.909400000000005</v>
      </c>
      <c r="F5" s="143"/>
      <c r="G5" s="143"/>
      <c r="H5" s="142">
        <v>80.461799999999997</v>
      </c>
      <c r="J5" s="2">
        <v>37653</v>
      </c>
      <c r="K5" s="56">
        <v>4.7474665158240859</v>
      </c>
      <c r="L5" s="57">
        <v>0.8871378571900328</v>
      </c>
      <c r="M5" s="57">
        <v>-0.43022417553888326</v>
      </c>
      <c r="N5" s="58"/>
      <c r="O5" s="58"/>
      <c r="P5" s="11">
        <v>-1.72590000000001</v>
      </c>
      <c r="R5" s="2">
        <v>37653</v>
      </c>
      <c r="S5" s="56"/>
      <c r="T5" s="144"/>
      <c r="U5" s="144"/>
      <c r="V5" s="145"/>
      <c r="W5" s="145"/>
      <c r="X5" s="146"/>
      <c r="Z5" s="2">
        <v>37653</v>
      </c>
      <c r="AA5" s="56"/>
      <c r="AB5" s="144"/>
      <c r="AC5" s="144"/>
      <c r="AD5" s="145"/>
      <c r="AE5" s="145"/>
      <c r="AF5" s="146"/>
      <c r="AH5" s="2">
        <v>37653</v>
      </c>
      <c r="AI5" s="76"/>
      <c r="AJ5" s="77"/>
      <c r="AK5" s="77"/>
      <c r="AL5" s="77"/>
      <c r="AM5" s="77"/>
      <c r="AN5" s="78"/>
      <c r="AO5" s="136"/>
      <c r="AP5" s="136"/>
      <c r="AQ5" s="45">
        <v>37653</v>
      </c>
      <c r="AR5" s="52">
        <f>IF(MONTH(Serie_Encadeada[[#This Row],[Período]])=1,Serie_Encadeada[[#This Row],[Fat.real]],Serie_Encadeada[[#This Row],[Fat.real]]+AR4)</f>
        <v>170.84620000000001</v>
      </c>
      <c r="AS5" s="52">
        <f>IF(MONTH(Serie_Encadeada[[#This Row],[Período]])=1,Serie_Encadeada[[#This Row],[Emprego]],Serie_Encadeada[[#This Row],[Emprego]]+AS4)</f>
        <v>170.35390000000001</v>
      </c>
      <c r="AT5" s="52">
        <f>IF(MONTH(Serie_Encadeada[[#This Row],[Período]])=1,Serie_Encadeada[[#This Row],[Horas]],Serie_Encadeada[[#This Row],[Horas]]+AT4)</f>
        <v>172.19</v>
      </c>
      <c r="AU5" s="52"/>
      <c r="AV5" s="52"/>
      <c r="AW5" s="52">
        <f>IF(MONTH(Serie_Encadeada[[#This Row],[Período]])=1,Serie_Encadeada[[#This Row],[UCI]],Serie_Encadeada[[#This Row],[UCI]]+AW4)</f>
        <v>162.64949999999999</v>
      </c>
      <c r="AX5" s="52">
        <f t="shared" ref="AX5:AX68" si="0">AW5/MONTH(AQ5)</f>
        <v>81.324749999999995</v>
      </c>
      <c r="AY5" s="45">
        <v>37653</v>
      </c>
      <c r="AZ5" s="46"/>
      <c r="BA5" s="147"/>
      <c r="BB5" s="147"/>
      <c r="BC5" s="148"/>
      <c r="BD5" s="148"/>
      <c r="BE5" s="149"/>
    </row>
    <row r="6" spans="1:57" ht="12.75" customHeight="1" x14ac:dyDescent="0.3">
      <c r="A6" s="2">
        <v>37681</v>
      </c>
      <c r="B6" s="31" t="str">
        <f>MONTH(Serie_Encadeada[[#This Row],[Período]])&amp;YEAR(Serie_Encadeada[[#This Row],[Período]])</f>
        <v>32003</v>
      </c>
      <c r="C6" s="5">
        <v>85.1541</v>
      </c>
      <c r="D6" s="142">
        <v>85.944699999999997</v>
      </c>
      <c r="E6" s="142">
        <v>85.747900000000001</v>
      </c>
      <c r="F6" s="143"/>
      <c r="G6" s="143"/>
      <c r="H6" s="142">
        <v>81.069800000000001</v>
      </c>
      <c r="J6" s="2">
        <v>37681</v>
      </c>
      <c r="K6" s="56">
        <v>-2.5739155505824738</v>
      </c>
      <c r="L6" s="57">
        <v>0.4577274230857758</v>
      </c>
      <c r="M6" s="57">
        <v>-0.18798874162781226</v>
      </c>
      <c r="N6" s="58"/>
      <c r="O6" s="58"/>
      <c r="P6" s="11">
        <v>0.60800000000000409</v>
      </c>
      <c r="R6" s="2">
        <v>37681</v>
      </c>
      <c r="S6" s="56"/>
      <c r="T6" s="144"/>
      <c r="U6" s="144"/>
      <c r="V6" s="145"/>
      <c r="W6" s="145"/>
      <c r="X6" s="146"/>
      <c r="Z6" s="2">
        <v>37681</v>
      </c>
      <c r="AA6" s="56"/>
      <c r="AB6" s="144"/>
      <c r="AC6" s="144"/>
      <c r="AD6" s="145"/>
      <c r="AE6" s="145"/>
      <c r="AF6" s="146"/>
      <c r="AH6" s="2">
        <v>37681</v>
      </c>
      <c r="AI6" s="76"/>
      <c r="AJ6" s="77"/>
      <c r="AK6" s="77"/>
      <c r="AL6" s="77"/>
      <c r="AM6" s="77"/>
      <c r="AN6" s="78"/>
      <c r="AO6" s="136"/>
      <c r="AP6" s="136"/>
      <c r="AQ6" s="47">
        <v>37681</v>
      </c>
      <c r="AR6" s="52">
        <f>IF(MONTH(Serie_Encadeada[[#This Row],[Período]])=1,Serie_Encadeada[[#This Row],[Fat.real]],Serie_Encadeada[[#This Row],[Fat.real]]+AR5)</f>
        <v>256.00030000000004</v>
      </c>
      <c r="AS6" s="52">
        <f>IF(MONTH(Serie_Encadeada[[#This Row],[Período]])=1,Serie_Encadeada[[#This Row],[Emprego]],Serie_Encadeada[[#This Row],[Emprego]]+AS5)</f>
        <v>256.29860000000002</v>
      </c>
      <c r="AT6" s="52">
        <f>IF(MONTH(Serie_Encadeada[[#This Row],[Período]])=1,Serie_Encadeada[[#This Row],[Horas]],Serie_Encadeada[[#This Row],[Horas]]+AT5)</f>
        <v>257.93790000000001</v>
      </c>
      <c r="AU6" s="52"/>
      <c r="AV6" s="52"/>
      <c r="AW6" s="52">
        <f>IF(MONTH(Serie_Encadeada[[#This Row],[Período]])=1,Serie_Encadeada[[#This Row],[UCI]],Serie_Encadeada[[#This Row],[UCI]]+AW5)</f>
        <v>243.71929999999998</v>
      </c>
      <c r="AX6" s="52">
        <f t="shared" si="0"/>
        <v>81.239766666666654</v>
      </c>
      <c r="AY6" s="47">
        <v>37681</v>
      </c>
      <c r="AZ6" s="150"/>
      <c r="BA6" s="151"/>
      <c r="BB6" s="151"/>
      <c r="BC6" s="152"/>
      <c r="BD6" s="152"/>
      <c r="BE6" s="153"/>
    </row>
    <row r="7" spans="1:57" ht="12.75" customHeight="1" x14ac:dyDescent="0.3">
      <c r="A7" s="2">
        <v>37712</v>
      </c>
      <c r="B7" s="31" t="str">
        <f>MONTH(Serie_Encadeada[[#This Row],[Período]])&amp;YEAR(Serie_Encadeada[[#This Row],[Período]])</f>
        <v>42003</v>
      </c>
      <c r="C7" s="5">
        <v>78.085300000000004</v>
      </c>
      <c r="D7" s="142">
        <v>86.848500000000001</v>
      </c>
      <c r="E7" s="142">
        <v>85.7744</v>
      </c>
      <c r="F7" s="143"/>
      <c r="G7" s="143"/>
      <c r="H7" s="142">
        <v>79.6678</v>
      </c>
      <c r="J7" s="2">
        <v>37712</v>
      </c>
      <c r="K7" s="56">
        <v>-8.3011857326893193</v>
      </c>
      <c r="L7" s="57">
        <v>1.0516064399549989</v>
      </c>
      <c r="M7" s="57">
        <v>3.0904546933509313E-2</v>
      </c>
      <c r="N7" s="58"/>
      <c r="O7" s="58"/>
      <c r="P7" s="11">
        <v>-1.402000000000001</v>
      </c>
      <c r="R7" s="2">
        <v>37712</v>
      </c>
      <c r="S7" s="56"/>
      <c r="T7" s="144"/>
      <c r="U7" s="144"/>
      <c r="V7" s="145"/>
      <c r="W7" s="145"/>
      <c r="X7" s="146"/>
      <c r="Z7" s="2">
        <v>37712</v>
      </c>
      <c r="AA7" s="56"/>
      <c r="AB7" s="144"/>
      <c r="AC7" s="144"/>
      <c r="AD7" s="145"/>
      <c r="AE7" s="145"/>
      <c r="AF7" s="146"/>
      <c r="AH7" s="2">
        <v>37712</v>
      </c>
      <c r="AI7" s="76"/>
      <c r="AJ7" s="77"/>
      <c r="AK7" s="77"/>
      <c r="AL7" s="77"/>
      <c r="AM7" s="77"/>
      <c r="AN7" s="78"/>
      <c r="AO7" s="136"/>
      <c r="AP7" s="136"/>
      <c r="AQ7" s="45">
        <v>37712</v>
      </c>
      <c r="AR7" s="52">
        <f>IF(MONTH(Serie_Encadeada[[#This Row],[Período]])=1,Serie_Encadeada[[#This Row],[Fat.real]],Serie_Encadeada[[#This Row],[Fat.real]]+AR6)</f>
        <v>334.08560000000006</v>
      </c>
      <c r="AS7" s="52">
        <f>IF(MONTH(Serie_Encadeada[[#This Row],[Período]])=1,Serie_Encadeada[[#This Row],[Emprego]],Serie_Encadeada[[#This Row],[Emprego]]+AS6)</f>
        <v>343.14710000000002</v>
      </c>
      <c r="AT7" s="52">
        <f>IF(MONTH(Serie_Encadeada[[#This Row],[Período]])=1,Serie_Encadeada[[#This Row],[Horas]],Serie_Encadeada[[#This Row],[Horas]]+AT6)</f>
        <v>343.71230000000003</v>
      </c>
      <c r="AU7" s="52"/>
      <c r="AV7" s="52"/>
      <c r="AW7" s="52">
        <f>IF(MONTH(Serie_Encadeada[[#This Row],[Período]])=1,Serie_Encadeada[[#This Row],[UCI]],Serie_Encadeada[[#This Row],[UCI]]+AW6)</f>
        <v>323.38709999999998</v>
      </c>
      <c r="AX7" s="52">
        <f t="shared" si="0"/>
        <v>80.846774999999994</v>
      </c>
      <c r="AY7" s="45">
        <v>37712</v>
      </c>
      <c r="AZ7" s="46"/>
      <c r="BA7" s="147"/>
      <c r="BB7" s="147"/>
      <c r="BC7" s="148"/>
      <c r="BD7" s="148"/>
      <c r="BE7" s="149"/>
    </row>
    <row r="8" spans="1:57" ht="12.75" customHeight="1" x14ac:dyDescent="0.3">
      <c r="A8" s="2">
        <v>37742</v>
      </c>
      <c r="B8" s="31" t="str">
        <f>MONTH(Serie_Encadeada[[#This Row],[Período]])&amp;YEAR(Serie_Encadeada[[#This Row],[Período]])</f>
        <v>52003</v>
      </c>
      <c r="C8" s="5">
        <v>87.612799999999993</v>
      </c>
      <c r="D8" s="142">
        <v>88.192899999999995</v>
      </c>
      <c r="E8" s="142">
        <v>91.531999999999996</v>
      </c>
      <c r="F8" s="143"/>
      <c r="G8" s="143"/>
      <c r="H8" s="142">
        <v>79.799800000000005</v>
      </c>
      <c r="J8" s="2">
        <v>37742</v>
      </c>
      <c r="K8" s="56">
        <v>12.201400263557915</v>
      </c>
      <c r="L8" s="57">
        <v>1.5479829818592068</v>
      </c>
      <c r="M8" s="57">
        <v>6.712492305396478</v>
      </c>
      <c r="N8" s="58"/>
      <c r="O8" s="58"/>
      <c r="P8" s="11">
        <v>0.132000000000005</v>
      </c>
      <c r="R8" s="2">
        <v>37742</v>
      </c>
      <c r="S8" s="56"/>
      <c r="T8" s="144"/>
      <c r="U8" s="144"/>
      <c r="V8" s="145"/>
      <c r="W8" s="145"/>
      <c r="X8" s="146"/>
      <c r="Z8" s="2">
        <v>37742</v>
      </c>
      <c r="AA8" s="56"/>
      <c r="AB8" s="144"/>
      <c r="AC8" s="144"/>
      <c r="AD8" s="145"/>
      <c r="AE8" s="145"/>
      <c r="AF8" s="146"/>
      <c r="AH8" s="2">
        <v>37742</v>
      </c>
      <c r="AI8" s="76"/>
      <c r="AJ8" s="77"/>
      <c r="AK8" s="77"/>
      <c r="AL8" s="77"/>
      <c r="AM8" s="77"/>
      <c r="AN8" s="78"/>
      <c r="AO8" s="136"/>
      <c r="AP8" s="136"/>
      <c r="AQ8" s="47">
        <v>37742</v>
      </c>
      <c r="AR8" s="52">
        <f>IF(MONTH(Serie_Encadeada[[#This Row],[Período]])=1,Serie_Encadeada[[#This Row],[Fat.real]],Serie_Encadeada[[#This Row],[Fat.real]]+AR7)</f>
        <v>421.69840000000005</v>
      </c>
      <c r="AS8" s="52">
        <f>IF(MONTH(Serie_Encadeada[[#This Row],[Período]])=1,Serie_Encadeada[[#This Row],[Emprego]],Serie_Encadeada[[#This Row],[Emprego]]+AS7)</f>
        <v>431.34000000000003</v>
      </c>
      <c r="AT8" s="52">
        <f>IF(MONTH(Serie_Encadeada[[#This Row],[Período]])=1,Serie_Encadeada[[#This Row],[Horas]],Serie_Encadeada[[#This Row],[Horas]]+AT7)</f>
        <v>435.24430000000001</v>
      </c>
      <c r="AU8" s="52"/>
      <c r="AV8" s="52"/>
      <c r="AW8" s="52">
        <f>IF(MONTH(Serie_Encadeada[[#This Row],[Período]])=1,Serie_Encadeada[[#This Row],[UCI]],Serie_Encadeada[[#This Row],[UCI]]+AW7)</f>
        <v>403.18689999999998</v>
      </c>
      <c r="AX8" s="52">
        <f t="shared" si="0"/>
        <v>80.637379999999993</v>
      </c>
      <c r="AY8" s="47">
        <v>37742</v>
      </c>
      <c r="AZ8" s="150"/>
      <c r="BA8" s="151"/>
      <c r="BB8" s="151"/>
      <c r="BC8" s="152"/>
      <c r="BD8" s="152"/>
      <c r="BE8" s="153"/>
    </row>
    <row r="9" spans="1:57" ht="12.75" customHeight="1" x14ac:dyDescent="0.3">
      <c r="A9" s="2">
        <v>37773</v>
      </c>
      <c r="B9" s="31" t="str">
        <f>MONTH(Serie_Encadeada[[#This Row],[Período]])&amp;YEAR(Serie_Encadeada[[#This Row],[Período]])</f>
        <v>62003</v>
      </c>
      <c r="C9" s="5">
        <v>82.232399999999998</v>
      </c>
      <c r="D9" s="142">
        <v>87.962199999999996</v>
      </c>
      <c r="E9" s="142">
        <v>90.726500000000001</v>
      </c>
      <c r="F9" s="143"/>
      <c r="G9" s="143"/>
      <c r="H9" s="142">
        <v>80.394800000000004</v>
      </c>
      <c r="J9" s="2">
        <v>37773</v>
      </c>
      <c r="K9" s="56">
        <v>-6.1411118010153709</v>
      </c>
      <c r="L9" s="57">
        <v>-0.26158568320125408</v>
      </c>
      <c r="M9" s="57">
        <v>-0.88002010225931371</v>
      </c>
      <c r="N9" s="58"/>
      <c r="O9" s="58"/>
      <c r="P9" s="11">
        <v>0.59499999999999886</v>
      </c>
      <c r="R9" s="2">
        <v>37773</v>
      </c>
      <c r="S9" s="56"/>
      <c r="T9" s="144"/>
      <c r="U9" s="144"/>
      <c r="V9" s="145"/>
      <c r="W9" s="145"/>
      <c r="X9" s="146"/>
      <c r="Z9" s="2">
        <v>37773</v>
      </c>
      <c r="AA9" s="56"/>
      <c r="AB9" s="144"/>
      <c r="AC9" s="144"/>
      <c r="AD9" s="145"/>
      <c r="AE9" s="145"/>
      <c r="AF9" s="146"/>
      <c r="AH9" s="2">
        <v>37773</v>
      </c>
      <c r="AI9" s="76"/>
      <c r="AJ9" s="77"/>
      <c r="AK9" s="77"/>
      <c r="AL9" s="77"/>
      <c r="AM9" s="77"/>
      <c r="AN9" s="78"/>
      <c r="AO9" s="136"/>
      <c r="AP9" s="136"/>
      <c r="AQ9" s="45">
        <v>37773</v>
      </c>
      <c r="AR9" s="52">
        <f>IF(MONTH(Serie_Encadeada[[#This Row],[Período]])=1,Serie_Encadeada[[#This Row],[Fat.real]],Serie_Encadeada[[#This Row],[Fat.real]]+AR8)</f>
        <v>503.93080000000003</v>
      </c>
      <c r="AS9" s="52">
        <f>IF(MONTH(Serie_Encadeada[[#This Row],[Período]])=1,Serie_Encadeada[[#This Row],[Emprego]],Serie_Encadeada[[#This Row],[Emprego]]+AS8)</f>
        <v>519.30220000000008</v>
      </c>
      <c r="AT9" s="52">
        <f>IF(MONTH(Serie_Encadeada[[#This Row],[Período]])=1,Serie_Encadeada[[#This Row],[Horas]],Serie_Encadeada[[#This Row],[Horas]]+AT8)</f>
        <v>525.97080000000005</v>
      </c>
      <c r="AU9" s="52"/>
      <c r="AV9" s="52"/>
      <c r="AW9" s="52">
        <f>IF(MONTH(Serie_Encadeada[[#This Row],[Período]])=1,Serie_Encadeada[[#This Row],[UCI]],Serie_Encadeada[[#This Row],[UCI]]+AW8)</f>
        <v>483.58169999999996</v>
      </c>
      <c r="AX9" s="52">
        <f t="shared" si="0"/>
        <v>80.596949999999993</v>
      </c>
      <c r="AY9" s="45">
        <v>37773</v>
      </c>
      <c r="AZ9" s="46"/>
      <c r="BA9" s="147"/>
      <c r="BB9" s="147"/>
      <c r="BC9" s="148"/>
      <c r="BD9" s="148"/>
      <c r="BE9" s="149"/>
    </row>
    <row r="10" spans="1:57" ht="12.75" customHeight="1" x14ac:dyDescent="0.3">
      <c r="A10" s="2">
        <v>37803</v>
      </c>
      <c r="B10" s="31" t="str">
        <f>MONTH(Serie_Encadeada[[#This Row],[Período]])&amp;YEAR(Serie_Encadeada[[#This Row],[Período]])</f>
        <v>72003</v>
      </c>
      <c r="C10" s="5">
        <v>85.618700000000004</v>
      </c>
      <c r="D10" s="142">
        <v>87.114900000000006</v>
      </c>
      <c r="E10" s="142">
        <v>93.112899999999996</v>
      </c>
      <c r="F10" s="143"/>
      <c r="G10" s="143"/>
      <c r="H10" s="142">
        <v>79.884399999999999</v>
      </c>
      <c r="J10" s="2">
        <v>37803</v>
      </c>
      <c r="K10" s="56">
        <v>4.1179632359021578</v>
      </c>
      <c r="L10" s="57">
        <v>-0.96325467075629079</v>
      </c>
      <c r="M10" s="57">
        <v>2.6303230037530323</v>
      </c>
      <c r="N10" s="58"/>
      <c r="O10" s="58"/>
      <c r="P10" s="11">
        <v>-0.51040000000000418</v>
      </c>
      <c r="R10" s="2">
        <v>37803</v>
      </c>
      <c r="S10" s="56"/>
      <c r="T10" s="144"/>
      <c r="U10" s="144"/>
      <c r="V10" s="145"/>
      <c r="W10" s="145"/>
      <c r="X10" s="146"/>
      <c r="Z10" s="2">
        <v>37803</v>
      </c>
      <c r="AA10" s="56"/>
      <c r="AB10" s="144"/>
      <c r="AC10" s="144"/>
      <c r="AD10" s="145"/>
      <c r="AE10" s="145"/>
      <c r="AF10" s="146"/>
      <c r="AH10" s="2">
        <v>37803</v>
      </c>
      <c r="AI10" s="76"/>
      <c r="AJ10" s="77"/>
      <c r="AK10" s="77"/>
      <c r="AL10" s="77"/>
      <c r="AM10" s="77"/>
      <c r="AN10" s="78"/>
      <c r="AO10" s="136"/>
      <c r="AP10" s="136"/>
      <c r="AQ10" s="47">
        <v>37803</v>
      </c>
      <c r="AR10" s="52">
        <f>IF(MONTH(Serie_Encadeada[[#This Row],[Período]])=1,Serie_Encadeada[[#This Row],[Fat.real]],Serie_Encadeada[[#This Row],[Fat.real]]+AR9)</f>
        <v>589.54950000000008</v>
      </c>
      <c r="AS10" s="52">
        <f>IF(MONTH(Serie_Encadeada[[#This Row],[Período]])=1,Serie_Encadeada[[#This Row],[Emprego]],Serie_Encadeada[[#This Row],[Emprego]]+AS9)</f>
        <v>606.41710000000012</v>
      </c>
      <c r="AT10" s="52">
        <f>IF(MONTH(Serie_Encadeada[[#This Row],[Período]])=1,Serie_Encadeada[[#This Row],[Horas]],Serie_Encadeada[[#This Row],[Horas]]+AT9)</f>
        <v>619.08370000000002</v>
      </c>
      <c r="AU10" s="52"/>
      <c r="AV10" s="52"/>
      <c r="AW10" s="52">
        <f>IF(MONTH(Serie_Encadeada[[#This Row],[Período]])=1,Serie_Encadeada[[#This Row],[UCI]],Serie_Encadeada[[#This Row],[UCI]]+AW9)</f>
        <v>563.46609999999998</v>
      </c>
      <c r="AX10" s="52">
        <f t="shared" si="0"/>
        <v>80.495157142857138</v>
      </c>
      <c r="AY10" s="47">
        <v>37803</v>
      </c>
      <c r="AZ10" s="150"/>
      <c r="BA10" s="151"/>
      <c r="BB10" s="151"/>
      <c r="BC10" s="152"/>
      <c r="BD10" s="152"/>
      <c r="BE10" s="153"/>
    </row>
    <row r="11" spans="1:57" ht="12.75" customHeight="1" x14ac:dyDescent="0.3">
      <c r="A11" s="2">
        <v>37834</v>
      </c>
      <c r="B11" s="31" t="str">
        <f>MONTH(Serie_Encadeada[[#This Row],[Período]])&amp;YEAR(Serie_Encadeada[[#This Row],[Período]])</f>
        <v>82003</v>
      </c>
      <c r="C11" s="5">
        <v>89.653999999999996</v>
      </c>
      <c r="D11" s="142">
        <v>87.193399999999997</v>
      </c>
      <c r="E11" s="142">
        <v>92.225499999999997</v>
      </c>
      <c r="F11" s="143"/>
      <c r="G11" s="143"/>
      <c r="H11" s="142">
        <v>79.667199999999994</v>
      </c>
      <c r="J11" s="2">
        <v>37834</v>
      </c>
      <c r="K11" s="56">
        <v>4.7131058985945735</v>
      </c>
      <c r="L11" s="57">
        <v>9.0110876554976391E-2</v>
      </c>
      <c r="M11" s="57">
        <v>-0.95303658247138645</v>
      </c>
      <c r="N11" s="58"/>
      <c r="O11" s="58"/>
      <c r="P11" s="11">
        <v>-0.21720000000000539</v>
      </c>
      <c r="R11" s="2">
        <v>37834</v>
      </c>
      <c r="S11" s="56"/>
      <c r="T11" s="144"/>
      <c r="U11" s="144"/>
      <c r="V11" s="145"/>
      <c r="W11" s="145"/>
      <c r="X11" s="146"/>
      <c r="Z11" s="2">
        <v>37834</v>
      </c>
      <c r="AA11" s="56"/>
      <c r="AB11" s="144"/>
      <c r="AC11" s="144"/>
      <c r="AD11" s="145"/>
      <c r="AE11" s="145"/>
      <c r="AF11" s="146"/>
      <c r="AH11" s="2">
        <v>37834</v>
      </c>
      <c r="AI11" s="76"/>
      <c r="AJ11" s="77"/>
      <c r="AK11" s="77"/>
      <c r="AL11" s="77"/>
      <c r="AM11" s="77"/>
      <c r="AN11" s="78"/>
      <c r="AO11" s="136"/>
      <c r="AP11" s="136"/>
      <c r="AQ11" s="45">
        <v>37834</v>
      </c>
      <c r="AR11" s="52">
        <f>IF(MONTH(Serie_Encadeada[[#This Row],[Período]])=1,Serie_Encadeada[[#This Row],[Fat.real]],Serie_Encadeada[[#This Row],[Fat.real]]+AR10)</f>
        <v>679.20350000000008</v>
      </c>
      <c r="AS11" s="52">
        <f>IF(MONTH(Serie_Encadeada[[#This Row],[Período]])=1,Serie_Encadeada[[#This Row],[Emprego]],Serie_Encadeada[[#This Row],[Emprego]]+AS10)</f>
        <v>693.61050000000012</v>
      </c>
      <c r="AT11" s="52">
        <f>IF(MONTH(Serie_Encadeada[[#This Row],[Período]])=1,Serie_Encadeada[[#This Row],[Horas]],Serie_Encadeada[[#This Row],[Horas]]+AT10)</f>
        <v>711.30920000000003</v>
      </c>
      <c r="AU11" s="52"/>
      <c r="AV11" s="52"/>
      <c r="AW11" s="52">
        <f>IF(MONTH(Serie_Encadeada[[#This Row],[Período]])=1,Serie_Encadeada[[#This Row],[UCI]],Serie_Encadeada[[#This Row],[UCI]]+AW10)</f>
        <v>643.13329999999996</v>
      </c>
      <c r="AX11" s="52">
        <f t="shared" si="0"/>
        <v>80.391662499999995</v>
      </c>
      <c r="AY11" s="45">
        <v>37834</v>
      </c>
      <c r="AZ11" s="46"/>
      <c r="BA11" s="147"/>
      <c r="BB11" s="147"/>
      <c r="BC11" s="148"/>
      <c r="BD11" s="148"/>
      <c r="BE11" s="149"/>
    </row>
    <row r="12" spans="1:57" ht="12.75" customHeight="1" x14ac:dyDescent="0.3">
      <c r="A12" s="2">
        <v>37865</v>
      </c>
      <c r="B12" s="31" t="str">
        <f>MONTH(Serie_Encadeada[[#This Row],[Período]])&amp;YEAR(Serie_Encadeada[[#This Row],[Período]])</f>
        <v>92003</v>
      </c>
      <c r="C12" s="5">
        <v>92.134200000000007</v>
      </c>
      <c r="D12" s="142">
        <v>87.501099999999994</v>
      </c>
      <c r="E12" s="142">
        <v>94.558400000000006</v>
      </c>
      <c r="F12" s="143"/>
      <c r="G12" s="143"/>
      <c r="H12" s="142">
        <v>80.900700000000001</v>
      </c>
      <c r="J12" s="2">
        <v>37865</v>
      </c>
      <c r="K12" s="56">
        <v>2.7664130992482328</v>
      </c>
      <c r="L12" s="57">
        <v>0.35289368231998863</v>
      </c>
      <c r="M12" s="57">
        <v>2.5295606963367065</v>
      </c>
      <c r="N12" s="58"/>
      <c r="O12" s="58"/>
      <c r="P12" s="11">
        <v>1.2335000000000065</v>
      </c>
      <c r="R12" s="2">
        <v>37865</v>
      </c>
      <c r="S12" s="56"/>
      <c r="T12" s="144"/>
      <c r="U12" s="144"/>
      <c r="V12" s="145"/>
      <c r="W12" s="145"/>
      <c r="X12" s="146"/>
      <c r="Z12" s="2">
        <v>37865</v>
      </c>
      <c r="AA12" s="56"/>
      <c r="AB12" s="144"/>
      <c r="AC12" s="144"/>
      <c r="AD12" s="145"/>
      <c r="AE12" s="145"/>
      <c r="AF12" s="146"/>
      <c r="AH12" s="2">
        <v>37865</v>
      </c>
      <c r="AI12" s="76"/>
      <c r="AJ12" s="77"/>
      <c r="AK12" s="77"/>
      <c r="AL12" s="77"/>
      <c r="AM12" s="77"/>
      <c r="AN12" s="78"/>
      <c r="AO12" s="136"/>
      <c r="AP12" s="136"/>
      <c r="AQ12" s="47">
        <v>37865</v>
      </c>
      <c r="AR12" s="52">
        <f>IF(MONTH(Serie_Encadeada[[#This Row],[Período]])=1,Serie_Encadeada[[#This Row],[Fat.real]],Serie_Encadeada[[#This Row],[Fat.real]]+AR11)</f>
        <v>771.33770000000004</v>
      </c>
      <c r="AS12" s="52">
        <f>IF(MONTH(Serie_Encadeada[[#This Row],[Período]])=1,Serie_Encadeada[[#This Row],[Emprego]],Serie_Encadeada[[#This Row],[Emprego]]+AS11)</f>
        <v>781.11160000000007</v>
      </c>
      <c r="AT12" s="52">
        <f>IF(MONTH(Serie_Encadeada[[#This Row],[Período]])=1,Serie_Encadeada[[#This Row],[Horas]],Serie_Encadeada[[#This Row],[Horas]]+AT11)</f>
        <v>805.86760000000004</v>
      </c>
      <c r="AU12" s="52"/>
      <c r="AV12" s="52"/>
      <c r="AW12" s="52">
        <f>IF(MONTH(Serie_Encadeada[[#This Row],[Período]])=1,Serie_Encadeada[[#This Row],[UCI]],Serie_Encadeada[[#This Row],[UCI]]+AW11)</f>
        <v>724.03399999999999</v>
      </c>
      <c r="AX12" s="52">
        <f t="shared" si="0"/>
        <v>80.448222222222228</v>
      </c>
      <c r="AY12" s="47">
        <v>37865</v>
      </c>
      <c r="AZ12" s="150"/>
      <c r="BA12" s="151"/>
      <c r="BB12" s="151"/>
      <c r="BC12" s="152"/>
      <c r="BD12" s="152"/>
      <c r="BE12" s="153"/>
    </row>
    <row r="13" spans="1:57" x14ac:dyDescent="0.3">
      <c r="A13" s="2">
        <v>37895</v>
      </c>
      <c r="B13" s="31" t="str">
        <f>MONTH(Serie_Encadeada[[#This Row],[Período]])&amp;YEAR(Serie_Encadeada[[#This Row],[Período]])</f>
        <v>102003</v>
      </c>
      <c r="C13" s="5">
        <v>96.265299999999996</v>
      </c>
      <c r="D13" s="142">
        <v>87.170900000000003</v>
      </c>
      <c r="E13" s="142">
        <v>96.593199999999996</v>
      </c>
      <c r="F13" s="143"/>
      <c r="G13" s="143"/>
      <c r="H13" s="142">
        <v>80.906800000000004</v>
      </c>
      <c r="J13" s="2">
        <v>37895</v>
      </c>
      <c r="K13" s="56">
        <v>4.48378560838428</v>
      </c>
      <c r="L13" s="57">
        <v>-0.37736668453309813</v>
      </c>
      <c r="M13" s="57">
        <v>2.1518976632430222</v>
      </c>
      <c r="N13" s="58"/>
      <c r="O13" s="58"/>
      <c r="P13" s="11">
        <v>6.100000000003547E-3</v>
      </c>
      <c r="R13" s="2">
        <v>37895</v>
      </c>
      <c r="S13" s="56"/>
      <c r="T13" s="144"/>
      <c r="U13" s="144"/>
      <c r="V13" s="145"/>
      <c r="W13" s="145"/>
      <c r="X13" s="146"/>
      <c r="Z13" s="2">
        <v>37895</v>
      </c>
      <c r="AA13" s="56"/>
      <c r="AB13" s="144"/>
      <c r="AC13" s="144"/>
      <c r="AD13" s="145"/>
      <c r="AE13" s="145"/>
      <c r="AF13" s="146"/>
      <c r="AH13" s="2">
        <v>37895</v>
      </c>
      <c r="AI13" s="76"/>
      <c r="AJ13" s="77"/>
      <c r="AK13" s="77"/>
      <c r="AL13" s="77"/>
      <c r="AM13" s="77"/>
      <c r="AN13" s="78"/>
      <c r="AO13" s="136"/>
      <c r="AP13" s="136"/>
      <c r="AQ13" s="45">
        <v>37895</v>
      </c>
      <c r="AR13" s="52">
        <f>IF(MONTH(Serie_Encadeada[[#This Row],[Período]])=1,Serie_Encadeada[[#This Row],[Fat.real]],Serie_Encadeada[[#This Row],[Fat.real]]+AR12)</f>
        <v>867.60300000000007</v>
      </c>
      <c r="AS13" s="52">
        <f>IF(MONTH(Serie_Encadeada[[#This Row],[Período]])=1,Serie_Encadeada[[#This Row],[Emprego]],Serie_Encadeada[[#This Row],[Emprego]]+AS12)</f>
        <v>868.28250000000003</v>
      </c>
      <c r="AT13" s="52">
        <f>IF(MONTH(Serie_Encadeada[[#This Row],[Período]])=1,Serie_Encadeada[[#This Row],[Horas]],Serie_Encadeada[[#This Row],[Horas]]+AT12)</f>
        <v>902.46080000000006</v>
      </c>
      <c r="AU13" s="52"/>
      <c r="AV13" s="52"/>
      <c r="AW13" s="52">
        <f>IF(MONTH(Serie_Encadeada[[#This Row],[Período]])=1,Serie_Encadeada[[#This Row],[UCI]],Serie_Encadeada[[#This Row],[UCI]]+AW12)</f>
        <v>804.94079999999997</v>
      </c>
      <c r="AX13" s="52">
        <f t="shared" si="0"/>
        <v>80.494079999999997</v>
      </c>
      <c r="AY13" s="45">
        <v>37895</v>
      </c>
      <c r="AZ13" s="46"/>
      <c r="BA13" s="147"/>
      <c r="BB13" s="147"/>
      <c r="BC13" s="148"/>
      <c r="BD13" s="148"/>
      <c r="BE13" s="149"/>
    </row>
    <row r="14" spans="1:57" ht="12.75" customHeight="1" x14ac:dyDescent="0.3">
      <c r="A14" s="2">
        <v>37926</v>
      </c>
      <c r="B14" s="31" t="str">
        <f>MONTH(Serie_Encadeada[[#This Row],[Período]])&amp;YEAR(Serie_Encadeada[[#This Row],[Período]])</f>
        <v>112003</v>
      </c>
      <c r="C14" s="5">
        <v>92.556399999999996</v>
      </c>
      <c r="D14" s="5">
        <v>87.0184</v>
      </c>
      <c r="E14" s="5">
        <v>92.628500000000003</v>
      </c>
      <c r="F14" s="6"/>
      <c r="G14" s="6"/>
      <c r="H14" s="5">
        <v>81.684600000000003</v>
      </c>
      <c r="J14" s="2">
        <v>37926</v>
      </c>
      <c r="K14" s="56">
        <v>-3.8527901538768381</v>
      </c>
      <c r="L14" s="57">
        <v>-0.17494370254293967</v>
      </c>
      <c r="M14" s="57">
        <v>-4.1045332383645992</v>
      </c>
      <c r="N14" s="58"/>
      <c r="O14" s="58"/>
      <c r="P14" s="11">
        <v>0.77779999999999916</v>
      </c>
      <c r="R14" s="2">
        <v>37926</v>
      </c>
      <c r="S14" s="56"/>
      <c r="T14" s="57"/>
      <c r="U14" s="57"/>
      <c r="V14" s="58"/>
      <c r="W14" s="58"/>
      <c r="X14" s="11"/>
      <c r="Z14" s="2">
        <v>37926</v>
      </c>
      <c r="AA14" s="56"/>
      <c r="AB14" s="57"/>
      <c r="AC14" s="57"/>
      <c r="AD14" s="58"/>
      <c r="AE14" s="58"/>
      <c r="AF14" s="11"/>
      <c r="AH14" s="2">
        <v>37926</v>
      </c>
      <c r="AI14" s="76"/>
      <c r="AJ14" s="77"/>
      <c r="AK14" s="77"/>
      <c r="AL14" s="77"/>
      <c r="AM14" s="77"/>
      <c r="AN14" s="78"/>
      <c r="AO14" s="14"/>
      <c r="AP14" s="14"/>
      <c r="AQ14" s="47">
        <v>37926</v>
      </c>
      <c r="AR14" s="52">
        <f>IF(MONTH(Serie_Encadeada[[#This Row],[Período]])=1,Serie_Encadeada[[#This Row],[Fat.real]],Serie_Encadeada[[#This Row],[Fat.real]]+AR13)</f>
        <v>960.15940000000001</v>
      </c>
      <c r="AS14" s="52">
        <f>IF(MONTH(Serie_Encadeada[[#This Row],[Período]])=1,Serie_Encadeada[[#This Row],[Emprego]],Serie_Encadeada[[#This Row],[Emprego]]+AS13)</f>
        <v>955.30090000000007</v>
      </c>
      <c r="AT14" s="52">
        <f>IF(MONTH(Serie_Encadeada[[#This Row],[Período]])=1,Serie_Encadeada[[#This Row],[Horas]],Serie_Encadeada[[#This Row],[Horas]]+AT13)</f>
        <v>995.08930000000009</v>
      </c>
      <c r="AU14" s="52"/>
      <c r="AV14" s="52"/>
      <c r="AW14" s="52">
        <f>IF(MONTH(Serie_Encadeada[[#This Row],[Período]])=1,Serie_Encadeada[[#This Row],[UCI]],Serie_Encadeada[[#This Row],[UCI]]+AW13)</f>
        <v>886.62540000000001</v>
      </c>
      <c r="AX14" s="52">
        <f t="shared" si="0"/>
        <v>80.602309090909088</v>
      </c>
      <c r="AY14" s="47">
        <v>37926</v>
      </c>
      <c r="AZ14" s="150"/>
      <c r="BA14" s="154"/>
      <c r="BB14" s="154"/>
      <c r="BC14" s="155"/>
      <c r="BD14" s="155"/>
      <c r="BE14" s="156"/>
    </row>
    <row r="15" spans="1:57" ht="12.75" customHeight="1" x14ac:dyDescent="0.3">
      <c r="A15" s="2">
        <v>37956</v>
      </c>
      <c r="B15" s="31" t="str">
        <f>MONTH(Serie_Encadeada[[#This Row],[Período]])&amp;YEAR(Serie_Encadeada[[#This Row],[Período]])</f>
        <v>122003</v>
      </c>
      <c r="C15" s="5">
        <v>93.462500000000006</v>
      </c>
      <c r="D15" s="5">
        <v>86.088899999999995</v>
      </c>
      <c r="E15" s="5">
        <v>87.244399999999999</v>
      </c>
      <c r="F15" s="6"/>
      <c r="G15" s="6"/>
      <c r="H15" s="5">
        <v>80.840199999999996</v>
      </c>
      <c r="J15" s="2">
        <v>37956</v>
      </c>
      <c r="K15" s="56">
        <v>0.97897066005161093</v>
      </c>
      <c r="L15" s="57">
        <v>-1.0681648938615331</v>
      </c>
      <c r="M15" s="57">
        <v>-5.8125738838478478</v>
      </c>
      <c r="N15" s="58"/>
      <c r="O15" s="58"/>
      <c r="P15" s="11">
        <v>-0.84440000000000737</v>
      </c>
      <c r="R15" s="2">
        <v>37956</v>
      </c>
      <c r="S15" s="56"/>
      <c r="T15" s="57"/>
      <c r="U15" s="57"/>
      <c r="V15" s="58"/>
      <c r="W15" s="58"/>
      <c r="X15" s="11"/>
      <c r="Z15" s="2">
        <v>37956</v>
      </c>
      <c r="AA15" s="56"/>
      <c r="AB15" s="57"/>
      <c r="AC15" s="57"/>
      <c r="AD15" s="58"/>
      <c r="AE15" s="58"/>
      <c r="AF15" s="11"/>
      <c r="AH15" s="2">
        <v>37956</v>
      </c>
      <c r="AI15" s="76"/>
      <c r="AJ15" s="77"/>
      <c r="AK15" s="77"/>
      <c r="AL15" s="77"/>
      <c r="AM15" s="77"/>
      <c r="AN15" s="78"/>
      <c r="AO15" s="14"/>
      <c r="AP15" s="14"/>
      <c r="AQ15" s="45">
        <v>37956</v>
      </c>
      <c r="AR15" s="52">
        <f>IF(MONTH(Serie_Encadeada[[#This Row],[Período]])=1,Serie_Encadeada[[#This Row],[Fat.real]],Serie_Encadeada[[#This Row],[Fat.real]]+AR14)</f>
        <v>1053.6219000000001</v>
      </c>
      <c r="AS15" s="52">
        <f>IF(MONTH(Serie_Encadeada[[#This Row],[Período]])=1,Serie_Encadeada[[#This Row],[Emprego]],Serie_Encadeada[[#This Row],[Emprego]]+AS14)</f>
        <v>1041.3898000000002</v>
      </c>
      <c r="AT15" s="52">
        <f>IF(MONTH(Serie_Encadeada[[#This Row],[Período]])=1,Serie_Encadeada[[#This Row],[Horas]],Serie_Encadeada[[#This Row],[Horas]]+AT14)</f>
        <v>1082.3337000000001</v>
      </c>
      <c r="AU15" s="52"/>
      <c r="AV15" s="52"/>
      <c r="AW15" s="52">
        <f>IF(MONTH(Serie_Encadeada[[#This Row],[Período]])=1,Serie_Encadeada[[#This Row],[UCI]],Serie_Encadeada[[#This Row],[UCI]]+AW14)</f>
        <v>967.46559999999999</v>
      </c>
      <c r="AX15" s="52">
        <f t="shared" si="0"/>
        <v>80.622133333333338</v>
      </c>
      <c r="AY15" s="45">
        <v>37956</v>
      </c>
      <c r="AZ15" s="46">
        <f t="shared" ref="AZ15:AZ78" si="1">SUM(C4:C15)</f>
        <v>1053.6219000000001</v>
      </c>
      <c r="BA15" s="48">
        <f t="shared" ref="BA15:BD46" si="2">SUM(D4:D15)</f>
        <v>1041.3898000000002</v>
      </c>
      <c r="BB15" s="48">
        <f t="shared" si="2"/>
        <v>1082.3337000000001</v>
      </c>
      <c r="BC15" s="49">
        <f t="shared" si="2"/>
        <v>0</v>
      </c>
      <c r="BD15" s="49">
        <f t="shared" si="2"/>
        <v>0</v>
      </c>
      <c r="BE15" s="49">
        <f t="shared" ref="BE15:BE78" si="3">SUM(H4:H15)/12</f>
        <v>80.622133333333338</v>
      </c>
    </row>
    <row r="16" spans="1:57" ht="12.75" customHeight="1" x14ac:dyDescent="0.3">
      <c r="A16" s="2">
        <v>37987</v>
      </c>
      <c r="B16" s="31" t="str">
        <f>MONTH(Serie_Encadeada[[#This Row],[Período]])&amp;YEAR(Serie_Encadeada[[#This Row],[Período]])</f>
        <v>12004</v>
      </c>
      <c r="C16" s="5">
        <v>79.651799999999994</v>
      </c>
      <c r="D16" s="5">
        <v>86.120900000000006</v>
      </c>
      <c r="E16" s="5">
        <v>84.580500000000001</v>
      </c>
      <c r="F16" s="6"/>
      <c r="G16" s="6"/>
      <c r="H16" s="5">
        <v>80.246899999999997</v>
      </c>
      <c r="J16" s="2">
        <v>37987</v>
      </c>
      <c r="K16" s="56">
        <v>-14.776728634479081</v>
      </c>
      <c r="L16" s="57">
        <v>3.7170878010998734E-2</v>
      </c>
      <c r="M16" s="57">
        <v>-3.0533764917862904</v>
      </c>
      <c r="N16" s="58"/>
      <c r="O16" s="58"/>
      <c r="P16" s="11">
        <v>-0.59329999999999927</v>
      </c>
      <c r="R16" s="2">
        <v>37987</v>
      </c>
      <c r="S16" s="56">
        <v>1.5567070121980109</v>
      </c>
      <c r="T16" s="57"/>
      <c r="U16" s="57">
        <v>-1.9704313600044576</v>
      </c>
      <c r="V16" s="58"/>
      <c r="W16" s="58"/>
      <c r="X16" s="11">
        <v>-1.9408000000000101</v>
      </c>
      <c r="Z16" s="2">
        <v>37987</v>
      </c>
      <c r="AA16" s="56">
        <v>-4.5427744168432493</v>
      </c>
      <c r="AB16" s="57">
        <v>1.5567070121980109</v>
      </c>
      <c r="AC16" s="57">
        <v>-1.9704313600044576</v>
      </c>
      <c r="AD16" s="58"/>
      <c r="AE16" s="58"/>
      <c r="AF16" s="11">
        <v>-1.9408000000000101</v>
      </c>
      <c r="AH16" s="2">
        <v>37987</v>
      </c>
      <c r="AI16" s="76"/>
      <c r="AJ16" s="77"/>
      <c r="AK16" s="77"/>
      <c r="AL16" s="77"/>
      <c r="AM16" s="77"/>
      <c r="AN16" s="78"/>
      <c r="AO16" s="14"/>
      <c r="AP16" s="14"/>
      <c r="AQ16" s="47">
        <v>37987</v>
      </c>
      <c r="AR16" s="52">
        <f>IF(MONTH(Serie_Encadeada[[#This Row],[Período]])=1,Serie_Encadeada[[#This Row],[Fat.real]],Serie_Encadeada[[#This Row],[Fat.real]]+AR15)</f>
        <v>79.651799999999994</v>
      </c>
      <c r="AS16" s="52">
        <f>IF(MONTH(Serie_Encadeada[[#This Row],[Período]])=1,Serie_Encadeada[[#This Row],[Emprego]],Serie_Encadeada[[#This Row],[Emprego]]+AS15)</f>
        <v>86.120900000000006</v>
      </c>
      <c r="AT16" s="52">
        <f>IF(MONTH(Serie_Encadeada[[#This Row],[Período]])=1,Serie_Encadeada[[#This Row],[Horas]],Serie_Encadeada[[#This Row],[Horas]]+AT15)</f>
        <v>84.580500000000001</v>
      </c>
      <c r="AU16" s="52"/>
      <c r="AV16" s="52"/>
      <c r="AW16" s="52">
        <f>IF(MONTH(Serie_Encadeada[[#This Row],[Período]])=1,Serie_Encadeada[[#This Row],[UCI]],Serie_Encadeada[[#This Row],[UCI]]+AW15)</f>
        <v>80.246899999999997</v>
      </c>
      <c r="AX16" s="52">
        <f t="shared" si="0"/>
        <v>80.246899999999997</v>
      </c>
      <c r="AY16" s="47">
        <v>37987</v>
      </c>
      <c r="AZ16" s="46">
        <f t="shared" si="1"/>
        <v>1049.8312999999998</v>
      </c>
      <c r="BA16" s="48">
        <f t="shared" si="2"/>
        <v>1042.7098999999998</v>
      </c>
      <c r="BB16" s="48">
        <f t="shared" si="2"/>
        <v>1080.6336000000001</v>
      </c>
      <c r="BC16" s="49">
        <f t="shared" si="2"/>
        <v>0</v>
      </c>
      <c r="BD16" s="49">
        <f t="shared" si="2"/>
        <v>0</v>
      </c>
      <c r="BE16" s="49">
        <f t="shared" si="3"/>
        <v>80.460400000000007</v>
      </c>
    </row>
    <row r="17" spans="1:57" ht="12.75" customHeight="1" x14ac:dyDescent="0.3">
      <c r="A17" s="2">
        <v>38018</v>
      </c>
      <c r="B17" s="31" t="str">
        <f>MONTH(Serie_Encadeada[[#This Row],[Período]])&amp;YEAR(Serie_Encadeada[[#This Row],[Período]])</f>
        <v>22004</v>
      </c>
      <c r="C17" s="5">
        <v>81.400199999999998</v>
      </c>
      <c r="D17" s="5">
        <v>86.487499999999997</v>
      </c>
      <c r="E17" s="5">
        <v>85.263400000000004</v>
      </c>
      <c r="F17" s="6"/>
      <c r="G17" s="6"/>
      <c r="H17" s="5">
        <v>79.775499999999994</v>
      </c>
      <c r="J17" s="2">
        <v>38018</v>
      </c>
      <c r="K17" s="56">
        <v>2.1950539724149407</v>
      </c>
      <c r="L17" s="57">
        <v>0.42568064198120448</v>
      </c>
      <c r="M17" s="57">
        <v>0.80739650392230311</v>
      </c>
      <c r="N17" s="58"/>
      <c r="O17" s="58"/>
      <c r="P17" s="11">
        <v>-0.47140000000000271</v>
      </c>
      <c r="R17" s="2">
        <v>38018</v>
      </c>
      <c r="S17" s="56">
        <v>-6.8688089076218715</v>
      </c>
      <c r="T17" s="57">
        <v>1.0921871913466568</v>
      </c>
      <c r="U17" s="57">
        <v>-0.7519549665112325</v>
      </c>
      <c r="V17" s="58"/>
      <c r="W17" s="58"/>
      <c r="X17" s="11">
        <v>-0.6863000000000028</v>
      </c>
      <c r="Z17" s="2">
        <v>38018</v>
      </c>
      <c r="AA17" s="56">
        <v>-5.732758469313346</v>
      </c>
      <c r="AB17" s="57">
        <v>1.3234214185880142</v>
      </c>
      <c r="AC17" s="57">
        <v>-1.3625065334804451</v>
      </c>
      <c r="AD17" s="58"/>
      <c r="AE17" s="58"/>
      <c r="AF17" s="11">
        <v>-1.3135499999999922</v>
      </c>
      <c r="AH17" s="2">
        <v>38018</v>
      </c>
      <c r="AI17" s="76"/>
      <c r="AJ17" s="77"/>
      <c r="AK17" s="77"/>
      <c r="AL17" s="77"/>
      <c r="AM17" s="77"/>
      <c r="AN17" s="78"/>
      <c r="AO17" s="14"/>
      <c r="AP17" s="14"/>
      <c r="AQ17" s="45">
        <v>38018</v>
      </c>
      <c r="AR17" s="52">
        <f>IF(MONTH(Serie_Encadeada[[#This Row],[Período]])=1,Serie_Encadeada[[#This Row],[Fat.real]],Serie_Encadeada[[#This Row],[Fat.real]]+AR16)</f>
        <v>161.05199999999999</v>
      </c>
      <c r="AS17" s="52">
        <f>IF(MONTH(Serie_Encadeada[[#This Row],[Período]])=1,Serie_Encadeada[[#This Row],[Emprego]],Serie_Encadeada[[#This Row],[Emprego]]+AS16)</f>
        <v>172.60840000000002</v>
      </c>
      <c r="AT17" s="52">
        <f>IF(MONTH(Serie_Encadeada[[#This Row],[Período]])=1,Serie_Encadeada[[#This Row],[Horas]],Serie_Encadeada[[#This Row],[Horas]]+AT16)</f>
        <v>169.84390000000002</v>
      </c>
      <c r="AU17" s="52"/>
      <c r="AV17" s="52"/>
      <c r="AW17" s="52">
        <f>IF(MONTH(Serie_Encadeada[[#This Row],[Período]])=1,Serie_Encadeada[[#This Row],[UCI]],Serie_Encadeada[[#This Row],[UCI]]+AW16)</f>
        <v>160.0224</v>
      </c>
      <c r="AX17" s="52">
        <f t="shared" si="0"/>
        <v>80.011200000000002</v>
      </c>
      <c r="AY17" s="45">
        <v>38018</v>
      </c>
      <c r="AZ17" s="46">
        <f t="shared" si="1"/>
        <v>1043.8277</v>
      </c>
      <c r="BA17" s="48">
        <f t="shared" si="2"/>
        <v>1043.6442999999999</v>
      </c>
      <c r="BB17" s="48">
        <f t="shared" si="2"/>
        <v>1079.9876000000002</v>
      </c>
      <c r="BC17" s="49">
        <f t="shared" si="2"/>
        <v>0</v>
      </c>
      <c r="BD17" s="49">
        <f t="shared" si="2"/>
        <v>0</v>
      </c>
      <c r="BE17" s="49">
        <f t="shared" si="3"/>
        <v>80.403208333333325</v>
      </c>
    </row>
    <row r="18" spans="1:57" ht="12.75" customHeight="1" x14ac:dyDescent="0.3">
      <c r="A18" s="2">
        <v>38047</v>
      </c>
      <c r="B18" s="31" t="str">
        <f>MONTH(Serie_Encadeada[[#This Row],[Período]])&amp;YEAR(Serie_Encadeada[[#This Row],[Período]])</f>
        <v>32004</v>
      </c>
      <c r="C18" s="5">
        <v>96.003399999999999</v>
      </c>
      <c r="D18" s="5">
        <v>86.894999999999996</v>
      </c>
      <c r="E18" s="5">
        <v>94.145899999999997</v>
      </c>
      <c r="F18" s="6"/>
      <c r="G18" s="6"/>
      <c r="H18" s="5">
        <v>82.195999999999998</v>
      </c>
      <c r="J18" s="2">
        <v>38047</v>
      </c>
      <c r="K18" s="56">
        <v>17.940005061412627</v>
      </c>
      <c r="L18" s="57">
        <v>0.47116635351929342</v>
      </c>
      <c r="M18" s="57">
        <v>10.417717332407566</v>
      </c>
      <c r="N18" s="58"/>
      <c r="O18" s="58"/>
      <c r="P18" s="11">
        <v>2.4205000000000041</v>
      </c>
      <c r="R18" s="2">
        <v>38047</v>
      </c>
      <c r="S18" s="56">
        <v>12.740784060896656</v>
      </c>
      <c r="T18" s="57">
        <v>1.1057109978858481</v>
      </c>
      <c r="U18" s="57">
        <v>9.7938258546273396</v>
      </c>
      <c r="V18" s="58"/>
      <c r="W18" s="58"/>
      <c r="X18" s="11">
        <v>1.1261999999999972</v>
      </c>
      <c r="Z18" s="2">
        <v>38047</v>
      </c>
      <c r="AA18" s="56">
        <v>0.41214795451408637</v>
      </c>
      <c r="AB18" s="57">
        <v>1.2504165063718558</v>
      </c>
      <c r="AC18" s="57">
        <v>2.3462624143253041</v>
      </c>
      <c r="AD18" s="58"/>
      <c r="AE18" s="58"/>
      <c r="AF18" s="11">
        <v>-0.50029999999998154</v>
      </c>
      <c r="AH18" s="2">
        <v>38047</v>
      </c>
      <c r="AI18" s="76"/>
      <c r="AJ18" s="77"/>
      <c r="AK18" s="77"/>
      <c r="AL18" s="77"/>
      <c r="AM18" s="77"/>
      <c r="AN18" s="78"/>
      <c r="AO18" s="14"/>
      <c r="AP18" s="14"/>
      <c r="AQ18" s="47">
        <v>38047</v>
      </c>
      <c r="AR18" s="52">
        <f>IF(MONTH(Serie_Encadeada[[#This Row],[Período]])=1,Serie_Encadeada[[#This Row],[Fat.real]],Serie_Encadeada[[#This Row],[Fat.real]]+AR17)</f>
        <v>257.05539999999996</v>
      </c>
      <c r="AS18" s="52">
        <f>IF(MONTH(Serie_Encadeada[[#This Row],[Período]])=1,Serie_Encadeada[[#This Row],[Emprego]],Serie_Encadeada[[#This Row],[Emprego]]+AS17)</f>
        <v>259.5034</v>
      </c>
      <c r="AT18" s="52">
        <f>IF(MONTH(Serie_Encadeada[[#This Row],[Período]])=1,Serie_Encadeada[[#This Row],[Horas]],Serie_Encadeada[[#This Row],[Horas]]+AT17)</f>
        <v>263.9898</v>
      </c>
      <c r="AU18" s="52"/>
      <c r="AV18" s="52"/>
      <c r="AW18" s="52">
        <f>IF(MONTH(Serie_Encadeada[[#This Row],[Período]])=1,Serie_Encadeada[[#This Row],[UCI]],Serie_Encadeada[[#This Row],[UCI]]+AW17)</f>
        <v>242.2184</v>
      </c>
      <c r="AX18" s="52">
        <f t="shared" si="0"/>
        <v>80.739466666666672</v>
      </c>
      <c r="AY18" s="47">
        <v>38047</v>
      </c>
      <c r="AZ18" s="46">
        <f t="shared" si="1"/>
        <v>1054.6770000000001</v>
      </c>
      <c r="BA18" s="48">
        <f t="shared" si="2"/>
        <v>1044.5945999999999</v>
      </c>
      <c r="BB18" s="48">
        <f t="shared" si="2"/>
        <v>1088.3856000000003</v>
      </c>
      <c r="BC18" s="49">
        <f t="shared" si="2"/>
        <v>0</v>
      </c>
      <c r="BD18" s="49">
        <f t="shared" si="2"/>
        <v>0</v>
      </c>
      <c r="BE18" s="49">
        <f t="shared" si="3"/>
        <v>80.497058333333328</v>
      </c>
    </row>
    <row r="19" spans="1:57" ht="12.75" customHeight="1" x14ac:dyDescent="0.3">
      <c r="A19" s="2">
        <v>38078</v>
      </c>
      <c r="B19" s="31" t="str">
        <f>MONTH(Serie_Encadeada[[#This Row],[Período]])&amp;YEAR(Serie_Encadeada[[#This Row],[Período]])</f>
        <v>42004</v>
      </c>
      <c r="C19" s="5">
        <v>88.217399999999998</v>
      </c>
      <c r="D19" s="5">
        <v>87.536600000000007</v>
      </c>
      <c r="E19" s="5">
        <v>89.659499999999994</v>
      </c>
      <c r="F19" s="6"/>
      <c r="G19" s="6"/>
      <c r="H19" s="5">
        <v>81.658600000000007</v>
      </c>
      <c r="J19" s="2">
        <v>38078</v>
      </c>
      <c r="K19" s="56">
        <v>-8.1101294329159188</v>
      </c>
      <c r="L19" s="57">
        <v>0.7383623913919225</v>
      </c>
      <c r="M19" s="57">
        <v>-4.7653694956445296</v>
      </c>
      <c r="N19" s="58"/>
      <c r="O19" s="58"/>
      <c r="P19" s="11">
        <v>-0.537399999999991</v>
      </c>
      <c r="R19" s="2">
        <v>38078</v>
      </c>
      <c r="S19" s="56">
        <v>12.975681722424058</v>
      </c>
      <c r="T19" s="57">
        <v>0.79229923372309907</v>
      </c>
      <c r="U19" s="57">
        <v>4.5294400193997211</v>
      </c>
      <c r="V19" s="58"/>
      <c r="W19" s="58"/>
      <c r="X19" s="11">
        <v>1.9908000000000072</v>
      </c>
      <c r="Z19" s="2">
        <v>38078</v>
      </c>
      <c r="AA19" s="56">
        <v>3.348602873036103</v>
      </c>
      <c r="AB19" s="57">
        <v>1.1344697361568834</v>
      </c>
      <c r="AC19" s="57">
        <v>2.8910807090697523</v>
      </c>
      <c r="AD19" s="58"/>
      <c r="AE19" s="58"/>
      <c r="AF19" s="11">
        <v>0.12247500000000855</v>
      </c>
      <c r="AH19" s="2">
        <v>38078</v>
      </c>
      <c r="AI19" s="76"/>
      <c r="AJ19" s="77"/>
      <c r="AK19" s="77"/>
      <c r="AL19" s="77"/>
      <c r="AM19" s="77"/>
      <c r="AN19" s="78"/>
      <c r="AO19" s="14"/>
      <c r="AP19" s="14"/>
      <c r="AQ19" s="45">
        <v>38078</v>
      </c>
      <c r="AR19" s="52">
        <f>IF(MONTH(Serie_Encadeada[[#This Row],[Período]])=1,Serie_Encadeada[[#This Row],[Fat.real]],Serie_Encadeada[[#This Row],[Fat.real]]+AR18)</f>
        <v>345.27279999999996</v>
      </c>
      <c r="AS19" s="52">
        <f>IF(MONTH(Serie_Encadeada[[#This Row],[Período]])=1,Serie_Encadeada[[#This Row],[Emprego]],Serie_Encadeada[[#This Row],[Emprego]]+AS18)</f>
        <v>347.04</v>
      </c>
      <c r="AT19" s="52">
        <f>IF(MONTH(Serie_Encadeada[[#This Row],[Período]])=1,Serie_Encadeada[[#This Row],[Horas]],Serie_Encadeada[[#This Row],[Horas]]+AT18)</f>
        <v>353.64929999999998</v>
      </c>
      <c r="AU19" s="52"/>
      <c r="AV19" s="52"/>
      <c r="AW19" s="52">
        <f>IF(MONTH(Serie_Encadeada[[#This Row],[Período]])=1,Serie_Encadeada[[#This Row],[UCI]],Serie_Encadeada[[#This Row],[UCI]]+AW18)</f>
        <v>323.87700000000001</v>
      </c>
      <c r="AX19" s="52">
        <f t="shared" si="0"/>
        <v>80.969250000000002</v>
      </c>
      <c r="AY19" s="45">
        <v>38078</v>
      </c>
      <c r="AZ19" s="46">
        <f t="shared" si="1"/>
        <v>1064.8090999999999</v>
      </c>
      <c r="BA19" s="48">
        <f t="shared" si="2"/>
        <v>1045.2827</v>
      </c>
      <c r="BB19" s="48">
        <f t="shared" si="2"/>
        <v>1092.2707000000003</v>
      </c>
      <c r="BC19" s="49">
        <f t="shared" si="2"/>
        <v>0</v>
      </c>
      <c r="BD19" s="49">
        <f t="shared" si="2"/>
        <v>0</v>
      </c>
      <c r="BE19" s="49">
        <f t="shared" si="3"/>
        <v>80.662958333333322</v>
      </c>
    </row>
    <row r="20" spans="1:57" ht="12.75" customHeight="1" x14ac:dyDescent="0.3">
      <c r="A20" s="2">
        <v>38108</v>
      </c>
      <c r="B20" s="31" t="str">
        <f>MONTH(Serie_Encadeada[[#This Row],[Período]])&amp;YEAR(Serie_Encadeada[[#This Row],[Período]])</f>
        <v>52004</v>
      </c>
      <c r="C20" s="5">
        <v>97.567800000000005</v>
      </c>
      <c r="D20" s="5">
        <v>89.896299999999997</v>
      </c>
      <c r="E20" s="5">
        <v>97.630600000000001</v>
      </c>
      <c r="F20" s="6"/>
      <c r="G20" s="6"/>
      <c r="H20" s="5">
        <v>82.296300000000002</v>
      </c>
      <c r="J20" s="2">
        <v>38108</v>
      </c>
      <c r="K20" s="56">
        <v>10.59926953186107</v>
      </c>
      <c r="L20" s="57">
        <v>2.6956724387284741</v>
      </c>
      <c r="M20" s="57">
        <v>8.8904131742871719</v>
      </c>
      <c r="N20" s="58"/>
      <c r="O20" s="58"/>
      <c r="P20" s="11">
        <v>0.63769999999999527</v>
      </c>
      <c r="R20" s="2">
        <v>38108</v>
      </c>
      <c r="S20" s="56">
        <v>11.362494977902788</v>
      </c>
      <c r="T20" s="57">
        <v>1.9314479963806634</v>
      </c>
      <c r="U20" s="57">
        <v>6.6628064502032132</v>
      </c>
      <c r="V20" s="58"/>
      <c r="W20" s="58"/>
      <c r="X20" s="11">
        <v>2.4964999999999975</v>
      </c>
      <c r="Z20" s="2">
        <v>38108</v>
      </c>
      <c r="AA20" s="56">
        <v>5.0135831674959981</v>
      </c>
      <c r="AB20" s="57">
        <v>1.2974219872954014</v>
      </c>
      <c r="AC20" s="57">
        <v>3.6842757044721752</v>
      </c>
      <c r="AD20" s="58"/>
      <c r="AE20" s="58"/>
      <c r="AF20" s="11">
        <v>0.59728000000001202</v>
      </c>
      <c r="AH20" s="2">
        <v>38108</v>
      </c>
      <c r="AI20" s="76"/>
      <c r="AJ20" s="77"/>
      <c r="AK20" s="77"/>
      <c r="AL20" s="77"/>
      <c r="AM20" s="77"/>
      <c r="AN20" s="78"/>
      <c r="AO20" s="14"/>
      <c r="AP20" s="14"/>
      <c r="AQ20" s="47">
        <v>38108</v>
      </c>
      <c r="AR20" s="52">
        <f>IF(MONTH(Serie_Encadeada[[#This Row],[Período]])=1,Serie_Encadeada[[#This Row],[Fat.real]],Serie_Encadeada[[#This Row],[Fat.real]]+AR19)</f>
        <v>442.84059999999999</v>
      </c>
      <c r="AS20" s="52">
        <f>IF(MONTH(Serie_Encadeada[[#This Row],[Período]])=1,Serie_Encadeada[[#This Row],[Emprego]],Serie_Encadeada[[#This Row],[Emprego]]+AS19)</f>
        <v>436.93630000000002</v>
      </c>
      <c r="AT20" s="52">
        <f>IF(MONTH(Serie_Encadeada[[#This Row],[Período]])=1,Serie_Encadeada[[#This Row],[Horas]],Serie_Encadeada[[#This Row],[Horas]]+AT19)</f>
        <v>451.2799</v>
      </c>
      <c r="AU20" s="52"/>
      <c r="AV20" s="52"/>
      <c r="AW20" s="52">
        <f>IF(MONTH(Serie_Encadeada[[#This Row],[Período]])=1,Serie_Encadeada[[#This Row],[UCI]],Serie_Encadeada[[#This Row],[UCI]]+AW19)</f>
        <v>406.17330000000004</v>
      </c>
      <c r="AX20" s="52">
        <f t="shared" si="0"/>
        <v>81.234660000000005</v>
      </c>
      <c r="AY20" s="47">
        <v>38108</v>
      </c>
      <c r="AZ20" s="46">
        <f t="shared" si="1"/>
        <v>1074.7641000000001</v>
      </c>
      <c r="BA20" s="48">
        <f t="shared" si="2"/>
        <v>1046.9861000000001</v>
      </c>
      <c r="BB20" s="48">
        <f t="shared" si="2"/>
        <v>1098.3693000000001</v>
      </c>
      <c r="BC20" s="49">
        <f t="shared" si="2"/>
        <v>0</v>
      </c>
      <c r="BD20" s="49">
        <f t="shared" si="2"/>
        <v>0</v>
      </c>
      <c r="BE20" s="49">
        <f t="shared" si="3"/>
        <v>80.870999999999995</v>
      </c>
    </row>
    <row r="21" spans="1:57" ht="12.75" customHeight="1" x14ac:dyDescent="0.3">
      <c r="A21" s="2">
        <v>38139</v>
      </c>
      <c r="B21" s="31" t="str">
        <f>MONTH(Serie_Encadeada[[#This Row],[Período]])&amp;YEAR(Serie_Encadeada[[#This Row],[Período]])</f>
        <v>62004</v>
      </c>
      <c r="C21" s="5">
        <v>99.751400000000004</v>
      </c>
      <c r="D21" s="5">
        <v>91.502700000000004</v>
      </c>
      <c r="E21" s="5">
        <v>100.15560000000001</v>
      </c>
      <c r="F21" s="6"/>
      <c r="G21" s="6"/>
      <c r="H21" s="5">
        <v>82.895099999999999</v>
      </c>
      <c r="J21" s="2">
        <v>38139</v>
      </c>
      <c r="K21" s="56">
        <v>2.2380334495602017</v>
      </c>
      <c r="L21" s="57">
        <v>1.7869478499115179</v>
      </c>
      <c r="M21" s="57">
        <v>2.5862793017762931</v>
      </c>
      <c r="N21" s="58"/>
      <c r="O21" s="58"/>
      <c r="P21" s="11">
        <v>0.59879999999999711</v>
      </c>
      <c r="R21" s="2">
        <v>38139</v>
      </c>
      <c r="S21" s="56">
        <v>21.304254770625697</v>
      </c>
      <c r="T21" s="57">
        <v>4.0250243854746799</v>
      </c>
      <c r="U21" s="57">
        <v>10.392884107730382</v>
      </c>
      <c r="V21" s="58"/>
      <c r="W21" s="58"/>
      <c r="X21" s="11">
        <v>2.5002999999999957</v>
      </c>
      <c r="Z21" s="2">
        <v>38139</v>
      </c>
      <c r="AA21" s="56">
        <v>7.6719263835431271</v>
      </c>
      <c r="AB21" s="57">
        <v>1.759437953469096</v>
      </c>
      <c r="AC21" s="57">
        <v>4.8414664844512263</v>
      </c>
      <c r="AD21" s="58"/>
      <c r="AE21" s="58"/>
      <c r="AF21" s="11">
        <v>0.91445000000001642</v>
      </c>
      <c r="AH21" s="2">
        <v>38139</v>
      </c>
      <c r="AI21" s="76"/>
      <c r="AJ21" s="77"/>
      <c r="AK21" s="77"/>
      <c r="AL21" s="77"/>
      <c r="AM21" s="77"/>
      <c r="AN21" s="78"/>
      <c r="AO21" s="14"/>
      <c r="AP21" s="14"/>
      <c r="AQ21" s="45">
        <v>38139</v>
      </c>
      <c r="AR21" s="52">
        <f>IF(MONTH(Serie_Encadeada[[#This Row],[Período]])=1,Serie_Encadeada[[#This Row],[Fat.real]],Serie_Encadeada[[#This Row],[Fat.real]]+AR20)</f>
        <v>542.59199999999998</v>
      </c>
      <c r="AS21" s="52">
        <f>IF(MONTH(Serie_Encadeada[[#This Row],[Período]])=1,Serie_Encadeada[[#This Row],[Emprego]],Serie_Encadeada[[#This Row],[Emprego]]+AS20)</f>
        <v>528.43900000000008</v>
      </c>
      <c r="AT21" s="52">
        <f>IF(MONTH(Serie_Encadeada[[#This Row],[Período]])=1,Serie_Encadeada[[#This Row],[Horas]],Serie_Encadeada[[#This Row],[Horas]]+AT20)</f>
        <v>551.43550000000005</v>
      </c>
      <c r="AU21" s="52"/>
      <c r="AV21" s="52"/>
      <c r="AW21" s="52">
        <f>IF(MONTH(Serie_Encadeada[[#This Row],[Período]])=1,Serie_Encadeada[[#This Row],[UCI]],Serie_Encadeada[[#This Row],[UCI]]+AW20)</f>
        <v>489.06840000000005</v>
      </c>
      <c r="AX21" s="52">
        <f t="shared" si="0"/>
        <v>81.511400000000009</v>
      </c>
      <c r="AY21" s="45">
        <v>38139</v>
      </c>
      <c r="AZ21" s="46">
        <f t="shared" si="1"/>
        <v>1092.2831000000001</v>
      </c>
      <c r="BA21" s="48">
        <f t="shared" si="2"/>
        <v>1050.5265999999999</v>
      </c>
      <c r="BB21" s="48">
        <f t="shared" si="2"/>
        <v>1107.7984000000001</v>
      </c>
      <c r="BC21" s="49">
        <f t="shared" si="2"/>
        <v>0</v>
      </c>
      <c r="BD21" s="49">
        <f t="shared" si="2"/>
        <v>0</v>
      </c>
      <c r="BE21" s="49">
        <f t="shared" si="3"/>
        <v>81.079358333333332</v>
      </c>
    </row>
    <row r="22" spans="1:57" ht="12.75" customHeight="1" x14ac:dyDescent="0.3">
      <c r="A22" s="2">
        <v>38169</v>
      </c>
      <c r="B22" s="31" t="str">
        <f>MONTH(Serie_Encadeada[[#This Row],[Período]])&amp;YEAR(Serie_Encadeada[[#This Row],[Período]])</f>
        <v>72004</v>
      </c>
      <c r="C22" s="5">
        <v>97.974400000000003</v>
      </c>
      <c r="D22" s="5">
        <v>91.925299999999993</v>
      </c>
      <c r="E22" s="5">
        <v>101.8695</v>
      </c>
      <c r="F22" s="6"/>
      <c r="G22" s="6"/>
      <c r="H22" s="5">
        <v>82.888000000000005</v>
      </c>
      <c r="J22" s="2">
        <v>38169</v>
      </c>
      <c r="K22" s="56">
        <v>-1.781428631578104</v>
      </c>
      <c r="L22" s="57">
        <v>0.46184429530493476</v>
      </c>
      <c r="M22" s="57">
        <v>1.7112373147382625</v>
      </c>
      <c r="N22" s="58"/>
      <c r="O22" s="58"/>
      <c r="P22" s="11">
        <v>-7.099999999994111E-3</v>
      </c>
      <c r="R22" s="2">
        <v>38169</v>
      </c>
      <c r="S22" s="56">
        <v>14.431076388686114</v>
      </c>
      <c r="T22" s="57">
        <v>5.5219026825491238</v>
      </c>
      <c r="U22" s="57">
        <v>9.4042823282273531</v>
      </c>
      <c r="V22" s="58"/>
      <c r="W22" s="58"/>
      <c r="X22" s="11">
        <v>3.0036000000000058</v>
      </c>
      <c r="Z22" s="2">
        <v>38169</v>
      </c>
      <c r="AA22" s="56">
        <v>8.6535396942919718</v>
      </c>
      <c r="AB22" s="57">
        <v>2.2999351436494702</v>
      </c>
      <c r="AC22" s="57">
        <v>5.5277339719976544</v>
      </c>
      <c r="AD22" s="58"/>
      <c r="AE22" s="58"/>
      <c r="AF22" s="11">
        <v>1.2129000000000048</v>
      </c>
      <c r="AH22" s="2">
        <v>38169</v>
      </c>
      <c r="AI22" s="76"/>
      <c r="AJ22" s="77"/>
      <c r="AK22" s="77"/>
      <c r="AL22" s="77"/>
      <c r="AM22" s="77"/>
      <c r="AN22" s="78"/>
      <c r="AO22" s="14"/>
      <c r="AP22" s="14"/>
      <c r="AQ22" s="47">
        <v>38169</v>
      </c>
      <c r="AR22" s="52">
        <f>IF(MONTH(Serie_Encadeada[[#This Row],[Período]])=1,Serie_Encadeada[[#This Row],[Fat.real]],Serie_Encadeada[[#This Row],[Fat.real]]+AR21)</f>
        <v>640.56639999999993</v>
      </c>
      <c r="AS22" s="52">
        <f>IF(MONTH(Serie_Encadeada[[#This Row],[Período]])=1,Serie_Encadeada[[#This Row],[Emprego]],Serie_Encadeada[[#This Row],[Emprego]]+AS21)</f>
        <v>620.36430000000007</v>
      </c>
      <c r="AT22" s="52">
        <f>IF(MONTH(Serie_Encadeada[[#This Row],[Período]])=1,Serie_Encadeada[[#This Row],[Horas]],Serie_Encadeada[[#This Row],[Horas]]+AT21)</f>
        <v>653.30500000000006</v>
      </c>
      <c r="AU22" s="52"/>
      <c r="AV22" s="52"/>
      <c r="AW22" s="52">
        <f>IF(MONTH(Serie_Encadeada[[#This Row],[Período]])=1,Serie_Encadeada[[#This Row],[UCI]],Serie_Encadeada[[#This Row],[UCI]]+AW21)</f>
        <v>571.95640000000003</v>
      </c>
      <c r="AX22" s="52">
        <f t="shared" si="0"/>
        <v>81.708057142857143</v>
      </c>
      <c r="AY22" s="47">
        <v>38169</v>
      </c>
      <c r="AZ22" s="46">
        <f t="shared" si="1"/>
        <v>1104.6387999999999</v>
      </c>
      <c r="BA22" s="48">
        <f t="shared" si="2"/>
        <v>1055.337</v>
      </c>
      <c r="BB22" s="48">
        <f t="shared" si="2"/>
        <v>1116.5550000000001</v>
      </c>
      <c r="BC22" s="49">
        <f t="shared" si="2"/>
        <v>0</v>
      </c>
      <c r="BD22" s="49">
        <f t="shared" si="2"/>
        <v>0</v>
      </c>
      <c r="BE22" s="49">
        <f t="shared" si="3"/>
        <v>81.329658333333327</v>
      </c>
    </row>
    <row r="23" spans="1:57" ht="12.75" customHeight="1" x14ac:dyDescent="0.3">
      <c r="A23" s="2">
        <v>38200</v>
      </c>
      <c r="B23" s="31" t="str">
        <f>MONTH(Serie_Encadeada[[#This Row],[Período]])&amp;YEAR(Serie_Encadeada[[#This Row],[Período]])</f>
        <v>82004</v>
      </c>
      <c r="C23" s="5">
        <v>100.0955</v>
      </c>
      <c r="D23" s="5">
        <v>92.210999999999999</v>
      </c>
      <c r="E23" s="5">
        <v>104.24</v>
      </c>
      <c r="F23" s="6"/>
      <c r="G23" s="6"/>
      <c r="H23" s="5">
        <v>83.224500000000006</v>
      </c>
      <c r="J23" s="2">
        <v>38200</v>
      </c>
      <c r="K23" s="56">
        <v>2.164953293921676</v>
      </c>
      <c r="L23" s="57">
        <v>0.31079583096275526</v>
      </c>
      <c r="M23" s="57">
        <v>2.3269967949189825</v>
      </c>
      <c r="N23" s="58"/>
      <c r="O23" s="58"/>
      <c r="P23" s="11">
        <v>0.33650000000000091</v>
      </c>
      <c r="R23" s="2">
        <v>38200</v>
      </c>
      <c r="S23" s="56">
        <v>11.646440761148421</v>
      </c>
      <c r="T23" s="57">
        <v>5.7545639922287712</v>
      </c>
      <c r="U23" s="57">
        <v>13.027308065556705</v>
      </c>
      <c r="V23" s="58"/>
      <c r="W23" s="58"/>
      <c r="X23" s="11">
        <v>3.5573000000000121</v>
      </c>
      <c r="Z23" s="2">
        <v>38200</v>
      </c>
      <c r="AA23" s="56">
        <v>9.0485988367256454</v>
      </c>
      <c r="AB23" s="57">
        <v>2.7342146637053455</v>
      </c>
      <c r="AC23" s="57">
        <v>6.5000986912583221</v>
      </c>
      <c r="AD23" s="58"/>
      <c r="AE23" s="58"/>
      <c r="AF23" s="11">
        <v>1.5059500000000128</v>
      </c>
      <c r="AH23" s="2">
        <v>38200</v>
      </c>
      <c r="AI23" s="76"/>
      <c r="AJ23" s="77"/>
      <c r="AK23" s="77"/>
      <c r="AL23" s="77"/>
      <c r="AM23" s="77"/>
      <c r="AN23" s="78"/>
      <c r="AO23" s="14"/>
      <c r="AP23" s="14"/>
      <c r="AQ23" s="45">
        <v>38200</v>
      </c>
      <c r="AR23" s="52">
        <f>IF(MONTH(Serie_Encadeada[[#This Row],[Período]])=1,Serie_Encadeada[[#This Row],[Fat.real]],Serie_Encadeada[[#This Row],[Fat.real]]+AR22)</f>
        <v>740.66189999999995</v>
      </c>
      <c r="AS23" s="52">
        <f>IF(MONTH(Serie_Encadeada[[#This Row],[Período]])=1,Serie_Encadeada[[#This Row],[Emprego]],Serie_Encadeada[[#This Row],[Emprego]]+AS22)</f>
        <v>712.57530000000008</v>
      </c>
      <c r="AT23" s="52">
        <f>IF(MONTH(Serie_Encadeada[[#This Row],[Período]])=1,Serie_Encadeada[[#This Row],[Horas]],Serie_Encadeada[[#This Row],[Horas]]+AT22)</f>
        <v>757.54500000000007</v>
      </c>
      <c r="AU23" s="52"/>
      <c r="AV23" s="52"/>
      <c r="AW23" s="52">
        <f>IF(MONTH(Serie_Encadeada[[#This Row],[Período]])=1,Serie_Encadeada[[#This Row],[UCI]],Serie_Encadeada[[#This Row],[UCI]]+AW22)</f>
        <v>655.18090000000007</v>
      </c>
      <c r="AX23" s="52">
        <f t="shared" si="0"/>
        <v>81.897612500000008</v>
      </c>
      <c r="AY23" s="45">
        <v>38200</v>
      </c>
      <c r="AZ23" s="46">
        <f t="shared" si="1"/>
        <v>1115.0802999999999</v>
      </c>
      <c r="BA23" s="48">
        <f t="shared" si="2"/>
        <v>1060.3545999999999</v>
      </c>
      <c r="BB23" s="48">
        <f t="shared" si="2"/>
        <v>1128.5695000000001</v>
      </c>
      <c r="BC23" s="49">
        <f t="shared" si="2"/>
        <v>0</v>
      </c>
      <c r="BD23" s="49">
        <f t="shared" si="2"/>
        <v>0</v>
      </c>
      <c r="BE23" s="49">
        <f t="shared" si="3"/>
        <v>81.626099999999994</v>
      </c>
    </row>
    <row r="24" spans="1:57" ht="12.75" customHeight="1" x14ac:dyDescent="0.3">
      <c r="A24" s="2">
        <v>38231</v>
      </c>
      <c r="B24" s="31" t="str">
        <f>MONTH(Serie_Encadeada[[#This Row],[Período]])&amp;YEAR(Serie_Encadeada[[#This Row],[Período]])</f>
        <v>92004</v>
      </c>
      <c r="C24" s="5">
        <v>100.8154</v>
      </c>
      <c r="D24" s="5">
        <v>93.362099999999998</v>
      </c>
      <c r="E24" s="5">
        <v>103.5887</v>
      </c>
      <c r="F24" s="6"/>
      <c r="G24" s="6"/>
      <c r="H24" s="5">
        <v>83.909000000000006</v>
      </c>
      <c r="J24" s="2">
        <v>38231</v>
      </c>
      <c r="K24" s="56">
        <v>0.71921315144037001</v>
      </c>
      <c r="L24" s="57">
        <v>1.2483326284282781</v>
      </c>
      <c r="M24" s="57">
        <v>-0.62480813507290101</v>
      </c>
      <c r="N24" s="58"/>
      <c r="O24" s="58"/>
      <c r="P24" s="11">
        <v>0.68449999999999989</v>
      </c>
      <c r="R24" s="2">
        <v>38231</v>
      </c>
      <c r="S24" s="56">
        <v>9.4223426262994519</v>
      </c>
      <c r="T24" s="57">
        <v>6.6982015083239004</v>
      </c>
      <c r="U24" s="57">
        <v>9.5499712347078596</v>
      </c>
      <c r="V24" s="58"/>
      <c r="W24" s="58"/>
      <c r="X24" s="11">
        <v>3.0083000000000055</v>
      </c>
      <c r="Z24" s="2">
        <v>38231</v>
      </c>
      <c r="AA24" s="56">
        <v>9.093241520542799</v>
      </c>
      <c r="AB24" s="57">
        <v>3.1782654360785267</v>
      </c>
      <c r="AC24" s="57">
        <v>6.8579627720484169</v>
      </c>
      <c r="AD24" s="58"/>
      <c r="AE24" s="58"/>
      <c r="AF24" s="11">
        <v>1.672877777777785</v>
      </c>
      <c r="AH24" s="2">
        <v>38231</v>
      </c>
      <c r="AI24" s="76"/>
      <c r="AJ24" s="77"/>
      <c r="AK24" s="77"/>
      <c r="AL24" s="77"/>
      <c r="AM24" s="77"/>
      <c r="AN24" s="78"/>
      <c r="AO24" s="14"/>
      <c r="AP24" s="14"/>
      <c r="AQ24" s="47">
        <v>38231</v>
      </c>
      <c r="AR24" s="52">
        <f>IF(MONTH(Serie_Encadeada[[#This Row],[Período]])=1,Serie_Encadeada[[#This Row],[Fat.real]],Serie_Encadeada[[#This Row],[Fat.real]]+AR23)</f>
        <v>841.4772999999999</v>
      </c>
      <c r="AS24" s="52">
        <f>IF(MONTH(Serie_Encadeada[[#This Row],[Período]])=1,Serie_Encadeada[[#This Row],[Emprego]],Serie_Encadeada[[#This Row],[Emprego]]+AS23)</f>
        <v>805.93740000000003</v>
      </c>
      <c r="AT24" s="52">
        <f>IF(MONTH(Serie_Encadeada[[#This Row],[Período]])=1,Serie_Encadeada[[#This Row],[Horas]],Serie_Encadeada[[#This Row],[Horas]]+AT23)</f>
        <v>861.13370000000009</v>
      </c>
      <c r="AU24" s="52"/>
      <c r="AV24" s="52"/>
      <c r="AW24" s="52">
        <f>IF(MONTH(Serie_Encadeada[[#This Row],[Período]])=1,Serie_Encadeada[[#This Row],[UCI]],Serie_Encadeada[[#This Row],[UCI]]+AW23)</f>
        <v>739.08990000000006</v>
      </c>
      <c r="AX24" s="52">
        <f t="shared" si="0"/>
        <v>82.121100000000013</v>
      </c>
      <c r="AY24" s="47">
        <v>38231</v>
      </c>
      <c r="AZ24" s="46">
        <f t="shared" si="1"/>
        <v>1123.7615000000001</v>
      </c>
      <c r="BA24" s="48">
        <f t="shared" si="2"/>
        <v>1066.2156</v>
      </c>
      <c r="BB24" s="48">
        <f t="shared" si="2"/>
        <v>1137.5998</v>
      </c>
      <c r="BC24" s="49">
        <f t="shared" si="2"/>
        <v>0</v>
      </c>
      <c r="BD24" s="49">
        <f t="shared" si="2"/>
        <v>0</v>
      </c>
      <c r="BE24" s="49">
        <f t="shared" si="3"/>
        <v>81.876791666666662</v>
      </c>
    </row>
    <row r="25" spans="1:57" x14ac:dyDescent="0.3">
      <c r="A25" s="2">
        <v>38261</v>
      </c>
      <c r="B25" s="31" t="str">
        <f>MONTH(Serie_Encadeada[[#This Row],[Período]])&amp;YEAR(Serie_Encadeada[[#This Row],[Período]])</f>
        <v>102004</v>
      </c>
      <c r="C25" s="5">
        <v>100.1382</v>
      </c>
      <c r="D25" s="5">
        <v>94.011600000000001</v>
      </c>
      <c r="E25" s="5">
        <v>105.1133</v>
      </c>
      <c r="F25" s="6"/>
      <c r="G25" s="6"/>
      <c r="H25" s="5">
        <v>84.266800000000003</v>
      </c>
      <c r="J25" s="2">
        <v>38261</v>
      </c>
      <c r="K25" s="56">
        <v>-0.67172277251292878</v>
      </c>
      <c r="L25" s="57">
        <v>0.69567843910966365</v>
      </c>
      <c r="M25" s="57">
        <v>1.4717821538449583</v>
      </c>
      <c r="N25" s="58"/>
      <c r="O25" s="58"/>
      <c r="P25" s="11">
        <v>0.35779999999999745</v>
      </c>
      <c r="R25" s="2">
        <v>38261</v>
      </c>
      <c r="S25" s="56">
        <v>4.0231526832617792</v>
      </c>
      <c r="T25" s="57">
        <v>7.8474582687571175</v>
      </c>
      <c r="U25" s="57">
        <v>8.8206002078821282</v>
      </c>
      <c r="V25" s="58"/>
      <c r="W25" s="58"/>
      <c r="X25" s="11">
        <v>3.3599999999999994</v>
      </c>
      <c r="Z25" s="2">
        <v>38261</v>
      </c>
      <c r="AA25" s="56">
        <v>8.5306874227036804</v>
      </c>
      <c r="AB25" s="57">
        <v>3.647027321177156</v>
      </c>
      <c r="AC25" s="57">
        <v>7.0680299908871396</v>
      </c>
      <c r="AD25" s="58"/>
      <c r="AE25" s="58"/>
      <c r="AF25" s="11">
        <v>1.8415900000000107</v>
      </c>
      <c r="AH25" s="2">
        <v>38261</v>
      </c>
      <c r="AI25" s="76"/>
      <c r="AJ25" s="77"/>
      <c r="AK25" s="77"/>
      <c r="AL25" s="77"/>
      <c r="AM25" s="77"/>
      <c r="AN25" s="78"/>
      <c r="AO25" s="14"/>
      <c r="AP25" s="14"/>
      <c r="AQ25" s="45">
        <v>38261</v>
      </c>
      <c r="AR25" s="52">
        <f>IF(MONTH(Serie_Encadeada[[#This Row],[Período]])=1,Serie_Encadeada[[#This Row],[Fat.real]],Serie_Encadeada[[#This Row],[Fat.real]]+AR24)</f>
        <v>941.61549999999988</v>
      </c>
      <c r="AS25" s="52">
        <f>IF(MONTH(Serie_Encadeada[[#This Row],[Período]])=1,Serie_Encadeada[[#This Row],[Emprego]],Serie_Encadeada[[#This Row],[Emprego]]+AS24)</f>
        <v>899.94900000000007</v>
      </c>
      <c r="AT25" s="52">
        <f>IF(MONTH(Serie_Encadeada[[#This Row],[Período]])=1,Serie_Encadeada[[#This Row],[Horas]],Serie_Encadeada[[#This Row],[Horas]]+AT24)</f>
        <v>966.24700000000007</v>
      </c>
      <c r="AU25" s="52"/>
      <c r="AV25" s="52"/>
      <c r="AW25" s="52">
        <f>IF(MONTH(Serie_Encadeada[[#This Row],[Período]])=1,Serie_Encadeada[[#This Row],[UCI]],Serie_Encadeada[[#This Row],[UCI]]+AW24)</f>
        <v>823.35670000000005</v>
      </c>
      <c r="AX25" s="52">
        <f t="shared" si="0"/>
        <v>82.335670000000007</v>
      </c>
      <c r="AY25" s="45">
        <v>38261</v>
      </c>
      <c r="AZ25" s="46">
        <f t="shared" si="1"/>
        <v>1127.6344000000001</v>
      </c>
      <c r="BA25" s="48">
        <f t="shared" si="2"/>
        <v>1073.0563</v>
      </c>
      <c r="BB25" s="48">
        <f t="shared" si="2"/>
        <v>1146.1198999999999</v>
      </c>
      <c r="BC25" s="49">
        <f t="shared" si="2"/>
        <v>0</v>
      </c>
      <c r="BD25" s="49">
        <f t="shared" si="2"/>
        <v>0</v>
      </c>
      <c r="BE25" s="49">
        <f t="shared" si="3"/>
        <v>82.156791666666663</v>
      </c>
    </row>
    <row r="26" spans="1:57" ht="12.75" customHeight="1" x14ac:dyDescent="0.3">
      <c r="A26" s="2">
        <v>38292</v>
      </c>
      <c r="B26" s="31" t="str">
        <f>MONTH(Serie_Encadeada[[#This Row],[Período]])&amp;YEAR(Serie_Encadeada[[#This Row],[Período]])</f>
        <v>112004</v>
      </c>
      <c r="C26" s="5">
        <v>96.011200000000002</v>
      </c>
      <c r="D26" s="5">
        <v>93.805400000000006</v>
      </c>
      <c r="E26" s="5">
        <v>104.3065</v>
      </c>
      <c r="F26" s="6"/>
      <c r="G26" s="6"/>
      <c r="H26" s="5">
        <v>83.353099999999998</v>
      </c>
      <c r="J26" s="2">
        <v>38292</v>
      </c>
      <c r="K26" s="56">
        <v>-4.121304357378099</v>
      </c>
      <c r="L26" s="57">
        <v>-0.21933463530031985</v>
      </c>
      <c r="M26" s="57">
        <v>-0.76755272643899064</v>
      </c>
      <c r="N26" s="58"/>
      <c r="O26" s="58"/>
      <c r="P26" s="11">
        <v>-0.91370000000000573</v>
      </c>
      <c r="R26" s="2">
        <v>38292</v>
      </c>
      <c r="S26" s="56">
        <v>3.7326430155019059</v>
      </c>
      <c r="T26" s="57">
        <v>7.7994998758883254</v>
      </c>
      <c r="U26" s="57">
        <v>12.607350869332869</v>
      </c>
      <c r="V26" s="58"/>
      <c r="W26" s="58"/>
      <c r="X26" s="11">
        <v>1.6684999999999945</v>
      </c>
      <c r="Z26" s="2">
        <v>38292</v>
      </c>
      <c r="AA26" s="56">
        <v>8.0681707641460161</v>
      </c>
      <c r="AB26" s="57">
        <v>4.0252762244859142</v>
      </c>
      <c r="AC26" s="57">
        <v>7.5836610844875816</v>
      </c>
      <c r="AD26" s="58"/>
      <c r="AE26" s="58"/>
      <c r="AF26" s="11">
        <v>1.8258545454545612</v>
      </c>
      <c r="AH26" s="2">
        <v>38292</v>
      </c>
      <c r="AI26" s="76"/>
      <c r="AJ26" s="77"/>
      <c r="AK26" s="77"/>
      <c r="AL26" s="77"/>
      <c r="AM26" s="77"/>
      <c r="AN26" s="78"/>
      <c r="AO26" s="14"/>
      <c r="AP26" s="14"/>
      <c r="AQ26" s="47">
        <v>38292</v>
      </c>
      <c r="AR26" s="52">
        <f>IF(MONTH(Serie_Encadeada[[#This Row],[Período]])=1,Serie_Encadeada[[#This Row],[Fat.real]],Serie_Encadeada[[#This Row],[Fat.real]]+AR25)</f>
        <v>1037.6266999999998</v>
      </c>
      <c r="AS26" s="52">
        <f>IF(MONTH(Serie_Encadeada[[#This Row],[Período]])=1,Serie_Encadeada[[#This Row],[Emprego]],Serie_Encadeada[[#This Row],[Emprego]]+AS25)</f>
        <v>993.75440000000003</v>
      </c>
      <c r="AT26" s="52">
        <f>IF(MONTH(Serie_Encadeada[[#This Row],[Período]])=1,Serie_Encadeada[[#This Row],[Horas]],Serie_Encadeada[[#This Row],[Horas]]+AT25)</f>
        <v>1070.5535</v>
      </c>
      <c r="AU26" s="52"/>
      <c r="AV26" s="52"/>
      <c r="AW26" s="52">
        <f>IF(MONTH(Serie_Encadeada[[#This Row],[Período]])=1,Serie_Encadeada[[#This Row],[UCI]],Serie_Encadeada[[#This Row],[UCI]]+AW25)</f>
        <v>906.70980000000009</v>
      </c>
      <c r="AX26" s="52">
        <f t="shared" si="0"/>
        <v>82.428163636363649</v>
      </c>
      <c r="AY26" s="47">
        <v>38292</v>
      </c>
      <c r="AZ26" s="46">
        <f t="shared" si="1"/>
        <v>1131.0891999999999</v>
      </c>
      <c r="BA26" s="48">
        <f t="shared" si="2"/>
        <v>1079.8433</v>
      </c>
      <c r="BB26" s="48">
        <f t="shared" si="2"/>
        <v>1157.7979</v>
      </c>
      <c r="BC26" s="49">
        <f t="shared" si="2"/>
        <v>0</v>
      </c>
      <c r="BD26" s="49">
        <f t="shared" si="2"/>
        <v>0</v>
      </c>
      <c r="BE26" s="49">
        <f t="shared" si="3"/>
        <v>82.295833333333334</v>
      </c>
    </row>
    <row r="27" spans="1:57" ht="12.75" customHeight="1" x14ac:dyDescent="0.3">
      <c r="A27" s="2">
        <v>38322</v>
      </c>
      <c r="B27" s="31" t="str">
        <f>MONTH(Serie_Encadeada[[#This Row],[Período]])&amp;YEAR(Serie_Encadeada[[#This Row],[Período]])</f>
        <v>122004</v>
      </c>
      <c r="C27" s="5">
        <v>92.653000000000006</v>
      </c>
      <c r="D27" s="5">
        <v>92.956599999999995</v>
      </c>
      <c r="E27" s="5">
        <v>96.054299999999998</v>
      </c>
      <c r="F27" s="6"/>
      <c r="G27" s="6"/>
      <c r="H27" s="5">
        <v>82.546599999999998</v>
      </c>
      <c r="J27" s="2">
        <v>38322</v>
      </c>
      <c r="K27" s="56">
        <v>-3.4977169330244768</v>
      </c>
      <c r="L27" s="57">
        <v>-0.90485195948208874</v>
      </c>
      <c r="M27" s="57">
        <v>-7.9114916136578275</v>
      </c>
      <c r="N27" s="58"/>
      <c r="O27" s="58"/>
      <c r="P27" s="11">
        <v>-0.80649999999999977</v>
      </c>
      <c r="R27" s="2">
        <v>38322</v>
      </c>
      <c r="S27" s="56">
        <v>-0.86612277651464475</v>
      </c>
      <c r="T27" s="57">
        <v>7.9774512161265854</v>
      </c>
      <c r="U27" s="57">
        <v>10.097954711133321</v>
      </c>
      <c r="V27" s="58"/>
      <c r="W27" s="58"/>
      <c r="X27" s="11">
        <v>1.7064000000000021</v>
      </c>
      <c r="Z27" s="2">
        <v>38322</v>
      </c>
      <c r="AA27" s="56">
        <v>7.2756460358312331</v>
      </c>
      <c r="AB27" s="57">
        <v>4.3519919246376197</v>
      </c>
      <c r="AC27" s="57">
        <v>7.7863324407250607</v>
      </c>
      <c r="AD27" s="58"/>
      <c r="AE27" s="58"/>
      <c r="AF27" s="11">
        <v>1.8158999999999992</v>
      </c>
      <c r="AH27" s="2">
        <v>38322</v>
      </c>
      <c r="AI27" s="76">
        <v>7.2756460358312331</v>
      </c>
      <c r="AJ27" s="77">
        <v>4.3519919246376197</v>
      </c>
      <c r="AK27" s="77">
        <v>7.7863324407250607</v>
      </c>
      <c r="AL27" s="77"/>
      <c r="AM27" s="77"/>
      <c r="AN27" s="78">
        <v>1.8158999999999992</v>
      </c>
      <c r="AO27" s="14"/>
      <c r="AP27" s="14"/>
      <c r="AQ27" s="45">
        <v>38322</v>
      </c>
      <c r="AR27" s="52">
        <f>IF(MONTH(Serie_Encadeada[[#This Row],[Período]])=1,Serie_Encadeada[[#This Row],[Fat.real]],Serie_Encadeada[[#This Row],[Fat.real]]+AR26)</f>
        <v>1130.2796999999998</v>
      </c>
      <c r="AS27" s="52">
        <f>IF(MONTH(Serie_Encadeada[[#This Row],[Período]])=1,Serie_Encadeada[[#This Row],[Emprego]],Serie_Encadeada[[#This Row],[Emprego]]+AS26)</f>
        <v>1086.711</v>
      </c>
      <c r="AT27" s="52">
        <f>IF(MONTH(Serie_Encadeada[[#This Row],[Período]])=1,Serie_Encadeada[[#This Row],[Horas]],Serie_Encadeada[[#This Row],[Horas]]+AT26)</f>
        <v>1166.6078</v>
      </c>
      <c r="AU27" s="52"/>
      <c r="AV27" s="52"/>
      <c r="AW27" s="52">
        <f>IF(MONTH(Serie_Encadeada[[#This Row],[Período]])=1,Serie_Encadeada[[#This Row],[UCI]],Serie_Encadeada[[#This Row],[UCI]]+AW26)</f>
        <v>989.2564000000001</v>
      </c>
      <c r="AX27" s="52">
        <f t="shared" si="0"/>
        <v>82.438033333333337</v>
      </c>
      <c r="AY27" s="45">
        <v>38322</v>
      </c>
      <c r="AZ27" s="46">
        <f t="shared" si="1"/>
        <v>1130.2796999999998</v>
      </c>
      <c r="BA27" s="48">
        <f t="shared" si="2"/>
        <v>1086.711</v>
      </c>
      <c r="BB27" s="48">
        <f t="shared" si="2"/>
        <v>1166.6078</v>
      </c>
      <c r="BC27" s="49">
        <f t="shared" si="2"/>
        <v>0</v>
      </c>
      <c r="BD27" s="49">
        <f t="shared" si="2"/>
        <v>0</v>
      </c>
      <c r="BE27" s="49">
        <f t="shared" si="3"/>
        <v>82.438033333333337</v>
      </c>
    </row>
    <row r="28" spans="1:57" ht="12.75" customHeight="1" x14ac:dyDescent="0.3">
      <c r="A28" s="2">
        <v>38353</v>
      </c>
      <c r="B28" s="31" t="str">
        <f>MONTH(Serie_Encadeada[[#This Row],[Período]])&amp;YEAR(Serie_Encadeada[[#This Row],[Período]])</f>
        <v>12005</v>
      </c>
      <c r="C28" s="5">
        <v>81.707599999999999</v>
      </c>
      <c r="D28" s="5">
        <v>92.869399999999999</v>
      </c>
      <c r="E28" s="5">
        <v>93.169700000000006</v>
      </c>
      <c r="F28" s="6"/>
      <c r="G28" s="6"/>
      <c r="H28" s="5">
        <v>82.503799999999998</v>
      </c>
      <c r="J28" s="2">
        <v>38353</v>
      </c>
      <c r="K28" s="56">
        <v>-11.813324986778632</v>
      </c>
      <c r="L28" s="57">
        <v>-9.3807217561739278E-2</v>
      </c>
      <c r="M28" s="57">
        <v>-3.003093042164684</v>
      </c>
      <c r="N28" s="58"/>
      <c r="O28" s="58"/>
      <c r="P28" s="11">
        <v>-4.2799999999999727E-2</v>
      </c>
      <c r="R28" s="2">
        <v>38353</v>
      </c>
      <c r="S28" s="56">
        <v>2.5809837316921969</v>
      </c>
      <c r="T28" s="57">
        <v>7.8360769569291451</v>
      </c>
      <c r="U28" s="57">
        <v>10.155059381299479</v>
      </c>
      <c r="V28" s="58"/>
      <c r="W28" s="58"/>
      <c r="X28" s="11">
        <v>2.2569000000000017</v>
      </c>
      <c r="Z28" s="2">
        <v>38353</v>
      </c>
      <c r="AA28" s="56">
        <v>2.5809837316921969</v>
      </c>
      <c r="AB28" s="57">
        <v>7.8360769569291451</v>
      </c>
      <c r="AC28" s="57">
        <v>10.155059381299479</v>
      </c>
      <c r="AD28" s="58"/>
      <c r="AE28" s="58"/>
      <c r="AF28" s="11">
        <v>2.2569000000000017</v>
      </c>
      <c r="AH28" s="2">
        <v>38353</v>
      </c>
      <c r="AI28" s="76">
        <v>7.8588055052273731</v>
      </c>
      <c r="AJ28" s="77">
        <v>4.867087192708186</v>
      </c>
      <c r="AK28" s="77">
        <v>8.7507366048954758</v>
      </c>
      <c r="AL28" s="77"/>
      <c r="AM28" s="77"/>
      <c r="AN28" s="78">
        <v>2.1657083333333276</v>
      </c>
      <c r="AO28" s="14"/>
      <c r="AP28" s="14"/>
      <c r="AQ28" s="47">
        <v>38353</v>
      </c>
      <c r="AR28" s="52">
        <f>IF(MONTH(Serie_Encadeada[[#This Row],[Período]])=1,Serie_Encadeada[[#This Row],[Fat.real]],Serie_Encadeada[[#This Row],[Fat.real]]+AR27)</f>
        <v>81.707599999999999</v>
      </c>
      <c r="AS28" s="52">
        <f>IF(MONTH(Serie_Encadeada[[#This Row],[Período]])=1,Serie_Encadeada[[#This Row],[Emprego]],Serie_Encadeada[[#This Row],[Emprego]]+AS27)</f>
        <v>92.869399999999999</v>
      </c>
      <c r="AT28" s="52">
        <f>IF(MONTH(Serie_Encadeada[[#This Row],[Período]])=1,Serie_Encadeada[[#This Row],[Horas]],Serie_Encadeada[[#This Row],[Horas]]+AT27)</f>
        <v>93.169700000000006</v>
      </c>
      <c r="AU28" s="52"/>
      <c r="AV28" s="52"/>
      <c r="AW28" s="52">
        <f>IF(MONTH(Serie_Encadeada[[#This Row],[Período]])=1,Serie_Encadeada[[#This Row],[UCI]],Serie_Encadeada[[#This Row],[UCI]]+AW27)</f>
        <v>82.503799999999998</v>
      </c>
      <c r="AX28" s="52">
        <f t="shared" si="0"/>
        <v>82.503799999999998</v>
      </c>
      <c r="AY28" s="47">
        <v>38353</v>
      </c>
      <c r="AZ28" s="46">
        <f t="shared" si="1"/>
        <v>1132.3354999999999</v>
      </c>
      <c r="BA28" s="48">
        <f t="shared" si="2"/>
        <v>1093.4595000000002</v>
      </c>
      <c r="BB28" s="48">
        <f t="shared" si="2"/>
        <v>1175.1969999999999</v>
      </c>
      <c r="BC28" s="49">
        <f t="shared" si="2"/>
        <v>0</v>
      </c>
      <c r="BD28" s="49">
        <f t="shared" si="2"/>
        <v>0</v>
      </c>
      <c r="BE28" s="49">
        <f t="shared" si="3"/>
        <v>82.626108333333335</v>
      </c>
    </row>
    <row r="29" spans="1:57" ht="12.75" customHeight="1" x14ac:dyDescent="0.3">
      <c r="A29" s="2">
        <v>38384</v>
      </c>
      <c r="B29" s="31" t="str">
        <f>MONTH(Serie_Encadeada[[#This Row],[Período]])&amp;YEAR(Serie_Encadeada[[#This Row],[Período]])</f>
        <v>22005</v>
      </c>
      <c r="C29" s="5">
        <v>83.928899999999999</v>
      </c>
      <c r="D29" s="5">
        <v>92.960599999999999</v>
      </c>
      <c r="E29" s="5">
        <v>90.129300000000001</v>
      </c>
      <c r="F29" s="6"/>
      <c r="G29" s="6"/>
      <c r="H29" s="5">
        <v>81.956199999999995</v>
      </c>
      <c r="J29" s="2">
        <v>38384</v>
      </c>
      <c r="K29" s="56">
        <v>2.7185965565014754</v>
      </c>
      <c r="L29" s="57">
        <v>9.8202421895695058E-2</v>
      </c>
      <c r="M29" s="57">
        <v>-3.2632926799163302</v>
      </c>
      <c r="N29" s="58"/>
      <c r="O29" s="58"/>
      <c r="P29" s="11">
        <v>-0.54760000000000275</v>
      </c>
      <c r="R29" s="2">
        <v>38384</v>
      </c>
      <c r="S29" s="56">
        <v>3.1065034238245124</v>
      </c>
      <c r="T29" s="57">
        <v>7.4844341667871106</v>
      </c>
      <c r="U29" s="57">
        <v>5.7069035482985617</v>
      </c>
      <c r="V29" s="58"/>
      <c r="W29" s="58"/>
      <c r="X29" s="11">
        <v>2.1807000000000016</v>
      </c>
      <c r="Z29" s="2">
        <v>38384</v>
      </c>
      <c r="AA29" s="56">
        <v>2.8465961304423542</v>
      </c>
      <c r="AB29" s="57">
        <v>7.6598821378333648</v>
      </c>
      <c r="AC29" s="57">
        <v>7.9220390016950777</v>
      </c>
      <c r="AD29" s="58"/>
      <c r="AE29" s="58"/>
      <c r="AF29" s="11">
        <v>2.2187999999999874</v>
      </c>
      <c r="AH29" s="2">
        <v>38384</v>
      </c>
      <c r="AI29" s="76">
        <v>8.7214106312756332</v>
      </c>
      <c r="AJ29" s="77">
        <v>5.3934372084435438</v>
      </c>
      <c r="AK29" s="77">
        <v>9.2663378727681653</v>
      </c>
      <c r="AL29" s="77"/>
      <c r="AM29" s="77"/>
      <c r="AN29" s="78">
        <v>2.40462500000001</v>
      </c>
      <c r="AO29" s="14"/>
      <c r="AP29" s="14"/>
      <c r="AQ29" s="45">
        <v>38384</v>
      </c>
      <c r="AR29" s="52">
        <f>IF(MONTH(Serie_Encadeada[[#This Row],[Período]])=1,Serie_Encadeada[[#This Row],[Fat.real]],Serie_Encadeada[[#This Row],[Fat.real]]+AR28)</f>
        <v>165.63650000000001</v>
      </c>
      <c r="AS29" s="52">
        <f>IF(MONTH(Serie_Encadeada[[#This Row],[Período]])=1,Serie_Encadeada[[#This Row],[Emprego]],Serie_Encadeada[[#This Row],[Emprego]]+AS28)</f>
        <v>185.82999999999998</v>
      </c>
      <c r="AT29" s="52">
        <f>IF(MONTH(Serie_Encadeada[[#This Row],[Período]])=1,Serie_Encadeada[[#This Row],[Horas]],Serie_Encadeada[[#This Row],[Horas]]+AT28)</f>
        <v>183.29900000000001</v>
      </c>
      <c r="AU29" s="52"/>
      <c r="AV29" s="52"/>
      <c r="AW29" s="52">
        <f>IF(MONTH(Serie_Encadeada[[#This Row],[Período]])=1,Serie_Encadeada[[#This Row],[UCI]],Serie_Encadeada[[#This Row],[UCI]]+AW28)</f>
        <v>164.45999999999998</v>
      </c>
      <c r="AX29" s="52">
        <f t="shared" si="0"/>
        <v>82.22999999999999</v>
      </c>
      <c r="AY29" s="45">
        <v>38384</v>
      </c>
      <c r="AZ29" s="46">
        <f t="shared" si="1"/>
        <v>1134.8642</v>
      </c>
      <c r="BA29" s="48">
        <f t="shared" si="2"/>
        <v>1099.9326000000001</v>
      </c>
      <c r="BB29" s="48">
        <f t="shared" si="2"/>
        <v>1180.0629000000001</v>
      </c>
      <c r="BC29" s="49">
        <f t="shared" si="2"/>
        <v>0</v>
      </c>
      <c r="BD29" s="49">
        <f t="shared" si="2"/>
        <v>0</v>
      </c>
      <c r="BE29" s="49">
        <f t="shared" si="3"/>
        <v>82.807833333333335</v>
      </c>
    </row>
    <row r="30" spans="1:57" ht="12.75" customHeight="1" x14ac:dyDescent="0.3">
      <c r="A30" s="2">
        <v>38412</v>
      </c>
      <c r="B30" s="31" t="str">
        <f>MONTH(Serie_Encadeada[[#This Row],[Período]])&amp;YEAR(Serie_Encadeada[[#This Row],[Período]])</f>
        <v>32005</v>
      </c>
      <c r="C30" s="5">
        <v>96.3506</v>
      </c>
      <c r="D30" s="5">
        <v>93.570899999999995</v>
      </c>
      <c r="E30" s="5">
        <v>99.872900000000001</v>
      </c>
      <c r="F30" s="6"/>
      <c r="G30" s="6"/>
      <c r="H30" s="5">
        <v>83.712199999999996</v>
      </c>
      <c r="J30" s="2">
        <v>38412</v>
      </c>
      <c r="K30" s="56">
        <v>14.800265462790531</v>
      </c>
      <c r="L30" s="57">
        <v>0.65651469547313079</v>
      </c>
      <c r="M30" s="57">
        <v>10.81069086301569</v>
      </c>
      <c r="N30" s="58"/>
      <c r="O30" s="58"/>
      <c r="P30" s="11">
        <v>1.7560000000000002</v>
      </c>
      <c r="R30" s="2">
        <v>38412</v>
      </c>
      <c r="S30" s="56">
        <v>0.36165385809252676</v>
      </c>
      <c r="T30" s="57">
        <v>7.6827205247712742</v>
      </c>
      <c r="U30" s="57">
        <v>6.0831114259888155</v>
      </c>
      <c r="V30" s="58"/>
      <c r="W30" s="58"/>
      <c r="X30" s="11">
        <v>1.5161999999999978</v>
      </c>
      <c r="Z30" s="2">
        <v>38412</v>
      </c>
      <c r="AA30" s="56">
        <v>1.9185358486925526</v>
      </c>
      <c r="AB30" s="57">
        <v>7.667529596914715</v>
      </c>
      <c r="AC30" s="57">
        <v>7.2662277103130464</v>
      </c>
      <c r="AD30" s="58"/>
      <c r="AE30" s="58"/>
      <c r="AF30" s="11">
        <v>1.9845999999999862</v>
      </c>
      <c r="AH30" s="2">
        <v>38412</v>
      </c>
      <c r="AI30" s="76">
        <v>7.6359302421499446</v>
      </c>
      <c r="AJ30" s="77">
        <v>5.9366475760070134</v>
      </c>
      <c r="AK30" s="77">
        <v>8.949429319902789</v>
      </c>
      <c r="AL30" s="77"/>
      <c r="AM30" s="77"/>
      <c r="AN30" s="78">
        <v>2.4371250000000089</v>
      </c>
      <c r="AO30" s="14"/>
      <c r="AP30" s="14"/>
      <c r="AQ30" s="47">
        <v>38412</v>
      </c>
      <c r="AR30" s="52">
        <f>IF(MONTH(Serie_Encadeada[[#This Row],[Período]])=1,Serie_Encadeada[[#This Row],[Fat.real]],Serie_Encadeada[[#This Row],[Fat.real]]+AR29)</f>
        <v>261.9871</v>
      </c>
      <c r="AS30" s="52">
        <f>IF(MONTH(Serie_Encadeada[[#This Row],[Período]])=1,Serie_Encadeada[[#This Row],[Emprego]],Serie_Encadeada[[#This Row],[Emprego]]+AS29)</f>
        <v>279.40089999999998</v>
      </c>
      <c r="AT30" s="52">
        <f>IF(MONTH(Serie_Encadeada[[#This Row],[Período]])=1,Serie_Encadeada[[#This Row],[Horas]],Serie_Encadeada[[#This Row],[Horas]]+AT29)</f>
        <v>283.17189999999999</v>
      </c>
      <c r="AU30" s="52"/>
      <c r="AV30" s="52"/>
      <c r="AW30" s="52">
        <f>IF(MONTH(Serie_Encadeada[[#This Row],[Período]])=1,Serie_Encadeada[[#This Row],[UCI]],Serie_Encadeada[[#This Row],[UCI]]+AW29)</f>
        <v>248.17219999999998</v>
      </c>
      <c r="AX30" s="52">
        <f t="shared" si="0"/>
        <v>82.724066666666658</v>
      </c>
      <c r="AY30" s="47">
        <v>38412</v>
      </c>
      <c r="AZ30" s="46">
        <f t="shared" si="1"/>
        <v>1135.2113999999999</v>
      </c>
      <c r="BA30" s="48">
        <f t="shared" si="2"/>
        <v>1106.6085</v>
      </c>
      <c r="BB30" s="48">
        <f t="shared" si="2"/>
        <v>1185.7899000000002</v>
      </c>
      <c r="BC30" s="49">
        <f t="shared" si="2"/>
        <v>0</v>
      </c>
      <c r="BD30" s="49">
        <f t="shared" si="2"/>
        <v>0</v>
      </c>
      <c r="BE30" s="49">
        <f t="shared" si="3"/>
        <v>82.934183333333337</v>
      </c>
    </row>
    <row r="31" spans="1:57" ht="12.75" customHeight="1" x14ac:dyDescent="0.3">
      <c r="A31" s="2">
        <v>38443</v>
      </c>
      <c r="B31" s="31" t="str">
        <f>MONTH(Serie_Encadeada[[#This Row],[Período]])&amp;YEAR(Serie_Encadeada[[#This Row],[Período]])</f>
        <v>42005</v>
      </c>
      <c r="C31" s="5">
        <v>92.560400000000001</v>
      </c>
      <c r="D31" s="5">
        <v>94.8142</v>
      </c>
      <c r="E31" s="5">
        <v>99.923699999999997</v>
      </c>
      <c r="F31" s="6"/>
      <c r="G31" s="6"/>
      <c r="H31" s="5">
        <v>83.757000000000005</v>
      </c>
      <c r="J31" s="2">
        <v>38443</v>
      </c>
      <c r="K31" s="56">
        <v>-3.9337585858313271</v>
      </c>
      <c r="L31" s="57">
        <v>1.328725063027079</v>
      </c>
      <c r="M31" s="57">
        <v>5.0864648968834678E-2</v>
      </c>
      <c r="N31" s="58"/>
      <c r="O31" s="58"/>
      <c r="P31" s="11">
        <v>4.4800000000009277E-2</v>
      </c>
      <c r="R31" s="2">
        <v>38443</v>
      </c>
      <c r="S31" s="56">
        <v>4.9230650642617029</v>
      </c>
      <c r="T31" s="57">
        <v>8.3137796076155475</v>
      </c>
      <c r="U31" s="57">
        <v>11.447978184129962</v>
      </c>
      <c r="V31" s="58"/>
      <c r="W31" s="58"/>
      <c r="X31" s="11">
        <v>2.098399999999998</v>
      </c>
      <c r="Z31" s="2">
        <v>38443</v>
      </c>
      <c r="AA31" s="56">
        <v>2.6861948001696208</v>
      </c>
      <c r="AB31" s="57">
        <v>7.8305382664822458</v>
      </c>
      <c r="AC31" s="57">
        <v>8.3264126353424164</v>
      </c>
      <c r="AD31" s="58"/>
      <c r="AE31" s="58"/>
      <c r="AF31" s="11">
        <v>2.0130499999999927</v>
      </c>
      <c r="AH31" s="2">
        <v>38443</v>
      </c>
      <c r="AI31" s="76">
        <v>7.019596282563727</v>
      </c>
      <c r="AJ31" s="77">
        <v>6.5631431573487218</v>
      </c>
      <c r="AK31" s="77">
        <v>9.5016189668000806</v>
      </c>
      <c r="AL31" s="77"/>
      <c r="AM31" s="77"/>
      <c r="AN31" s="78">
        <v>2.446091666666689</v>
      </c>
      <c r="AO31" s="14"/>
      <c r="AP31" s="14"/>
      <c r="AQ31" s="45">
        <v>38443</v>
      </c>
      <c r="AR31" s="52">
        <f>IF(MONTH(Serie_Encadeada[[#This Row],[Período]])=1,Serie_Encadeada[[#This Row],[Fat.real]],Serie_Encadeada[[#This Row],[Fat.real]]+AR30)</f>
        <v>354.54750000000001</v>
      </c>
      <c r="AS31" s="52">
        <f>IF(MONTH(Serie_Encadeada[[#This Row],[Período]])=1,Serie_Encadeada[[#This Row],[Emprego]],Serie_Encadeada[[#This Row],[Emprego]]+AS30)</f>
        <v>374.21510000000001</v>
      </c>
      <c r="AT31" s="52">
        <f>IF(MONTH(Serie_Encadeada[[#This Row],[Período]])=1,Serie_Encadeada[[#This Row],[Horas]],Serie_Encadeada[[#This Row],[Horas]]+AT30)</f>
        <v>383.09559999999999</v>
      </c>
      <c r="AU31" s="52"/>
      <c r="AV31" s="52"/>
      <c r="AW31" s="52">
        <f>IF(MONTH(Serie_Encadeada[[#This Row],[Período]])=1,Serie_Encadeada[[#This Row],[UCI]],Serie_Encadeada[[#This Row],[UCI]]+AW30)</f>
        <v>331.92919999999998</v>
      </c>
      <c r="AX31" s="52">
        <f t="shared" si="0"/>
        <v>82.982299999999995</v>
      </c>
      <c r="AY31" s="45">
        <v>38443</v>
      </c>
      <c r="AZ31" s="46">
        <f t="shared" si="1"/>
        <v>1139.5544000000002</v>
      </c>
      <c r="BA31" s="48">
        <f t="shared" si="2"/>
        <v>1113.8860999999999</v>
      </c>
      <c r="BB31" s="48">
        <f t="shared" si="2"/>
        <v>1196.0541000000003</v>
      </c>
      <c r="BC31" s="49">
        <f t="shared" si="2"/>
        <v>0</v>
      </c>
      <c r="BD31" s="49">
        <f t="shared" si="2"/>
        <v>0</v>
      </c>
      <c r="BE31" s="49">
        <f t="shared" si="3"/>
        <v>83.109050000000011</v>
      </c>
    </row>
    <row r="32" spans="1:57" ht="12.75" customHeight="1" x14ac:dyDescent="0.3">
      <c r="A32" s="2">
        <v>38473</v>
      </c>
      <c r="B32" s="31" t="str">
        <f>MONTH(Serie_Encadeada[[#This Row],[Período]])&amp;YEAR(Serie_Encadeada[[#This Row],[Período]])</f>
        <v>52005</v>
      </c>
      <c r="C32" s="5">
        <v>98.379000000000005</v>
      </c>
      <c r="D32" s="5">
        <v>96.210300000000004</v>
      </c>
      <c r="E32" s="5">
        <v>106.8342</v>
      </c>
      <c r="F32" s="6"/>
      <c r="G32" s="6"/>
      <c r="H32" s="5">
        <v>83.527900000000002</v>
      </c>
      <c r="J32" s="2">
        <v>38473</v>
      </c>
      <c r="K32" s="56">
        <v>6.2862736116092881</v>
      </c>
      <c r="L32" s="57">
        <v>1.4724587667248199</v>
      </c>
      <c r="M32" s="57">
        <v>6.9157767376508268</v>
      </c>
      <c r="N32" s="58"/>
      <c r="O32" s="58"/>
      <c r="P32" s="11">
        <v>-0.22910000000000252</v>
      </c>
      <c r="R32" s="2">
        <v>38473</v>
      </c>
      <c r="S32" s="56">
        <v>0.83142184204214853</v>
      </c>
      <c r="T32" s="57">
        <v>7.0236483592761969</v>
      </c>
      <c r="U32" s="57">
        <v>9.4269624482488013</v>
      </c>
      <c r="V32" s="58"/>
      <c r="W32" s="58"/>
      <c r="X32" s="11">
        <v>1.2316000000000003</v>
      </c>
      <c r="Z32" s="2">
        <v>38473</v>
      </c>
      <c r="AA32" s="56">
        <v>2.2775463676998084</v>
      </c>
      <c r="AB32" s="57">
        <v>7.6645268429288222</v>
      </c>
      <c r="AC32" s="57">
        <v>8.5645073046683446</v>
      </c>
      <c r="AD32" s="58"/>
      <c r="AE32" s="58"/>
      <c r="AF32" s="11">
        <v>1.8567599999999942</v>
      </c>
      <c r="AH32" s="2">
        <v>38473</v>
      </c>
      <c r="AI32" s="76">
        <v>6.1038045465046471</v>
      </c>
      <c r="AJ32" s="77">
        <v>6.9928340022852202</v>
      </c>
      <c r="AK32" s="77">
        <v>9.731553858979856</v>
      </c>
      <c r="AL32" s="77"/>
      <c r="AM32" s="77"/>
      <c r="AN32" s="78">
        <v>2.340683333333331</v>
      </c>
      <c r="AO32" s="14"/>
      <c r="AP32" s="14"/>
      <c r="AQ32" s="47">
        <v>38473</v>
      </c>
      <c r="AR32" s="52">
        <f>IF(MONTH(Serie_Encadeada[[#This Row],[Período]])=1,Serie_Encadeada[[#This Row],[Fat.real]],Serie_Encadeada[[#This Row],[Fat.real]]+AR31)</f>
        <v>452.92650000000003</v>
      </c>
      <c r="AS32" s="52">
        <f>IF(MONTH(Serie_Encadeada[[#This Row],[Período]])=1,Serie_Encadeada[[#This Row],[Emprego]],Serie_Encadeada[[#This Row],[Emprego]]+AS31)</f>
        <v>470.42540000000002</v>
      </c>
      <c r="AT32" s="52">
        <f>IF(MONTH(Serie_Encadeada[[#This Row],[Período]])=1,Serie_Encadeada[[#This Row],[Horas]],Serie_Encadeada[[#This Row],[Horas]]+AT31)</f>
        <v>489.9298</v>
      </c>
      <c r="AU32" s="52"/>
      <c r="AV32" s="52"/>
      <c r="AW32" s="52">
        <f>IF(MONTH(Serie_Encadeada[[#This Row],[Período]])=1,Serie_Encadeada[[#This Row],[UCI]],Serie_Encadeada[[#This Row],[UCI]]+AW31)</f>
        <v>415.45709999999997</v>
      </c>
      <c r="AX32" s="52">
        <f t="shared" si="0"/>
        <v>83.091419999999999</v>
      </c>
      <c r="AY32" s="47">
        <v>38473</v>
      </c>
      <c r="AZ32" s="46">
        <f t="shared" si="1"/>
        <v>1140.3655999999999</v>
      </c>
      <c r="BA32" s="48">
        <f t="shared" si="2"/>
        <v>1120.2001</v>
      </c>
      <c r="BB32" s="48">
        <f t="shared" si="2"/>
        <v>1205.2577000000001</v>
      </c>
      <c r="BC32" s="49">
        <f t="shared" si="2"/>
        <v>0</v>
      </c>
      <c r="BD32" s="49">
        <f t="shared" si="2"/>
        <v>0</v>
      </c>
      <c r="BE32" s="49">
        <f t="shared" si="3"/>
        <v>83.211683333333326</v>
      </c>
    </row>
    <row r="33" spans="1:75" ht="12.75" customHeight="1" x14ac:dyDescent="0.3">
      <c r="A33" s="2">
        <v>38504</v>
      </c>
      <c r="B33" s="31" t="str">
        <f>MONTH(Serie_Encadeada[[#This Row],[Período]])&amp;YEAR(Serie_Encadeada[[#This Row],[Período]])</f>
        <v>62005</v>
      </c>
      <c r="C33" s="5">
        <v>96.332599999999999</v>
      </c>
      <c r="D33" s="5">
        <v>96.806700000000006</v>
      </c>
      <c r="E33" s="5">
        <v>108.5872</v>
      </c>
      <c r="F33" s="6"/>
      <c r="G33" s="6"/>
      <c r="H33" s="5">
        <v>84.069900000000004</v>
      </c>
      <c r="J33" s="2">
        <v>38504</v>
      </c>
      <c r="K33" s="56">
        <v>-2.0801187245245485</v>
      </c>
      <c r="L33" s="57">
        <v>0.61989204898020556</v>
      </c>
      <c r="M33" s="57">
        <v>1.640860323754004</v>
      </c>
      <c r="N33" s="58"/>
      <c r="O33" s="58"/>
      <c r="P33" s="11">
        <v>0.54200000000000159</v>
      </c>
      <c r="R33" s="2">
        <v>38504</v>
      </c>
      <c r="S33" s="56">
        <v>-3.4273203183113261</v>
      </c>
      <c r="T33" s="57">
        <v>5.7965502657298655</v>
      </c>
      <c r="U33" s="57">
        <v>8.4185008127353722</v>
      </c>
      <c r="V33" s="58"/>
      <c r="W33" s="58"/>
      <c r="X33" s="11">
        <v>1.1748000000000047</v>
      </c>
      <c r="Z33" s="2">
        <v>38504</v>
      </c>
      <c r="AA33" s="56">
        <v>1.228750147440435</v>
      </c>
      <c r="AB33" s="57">
        <v>7.3410743718764087</v>
      </c>
      <c r="AC33" s="57">
        <v>8.5379885770865318</v>
      </c>
      <c r="AD33" s="58"/>
      <c r="AE33" s="58"/>
      <c r="AF33" s="11">
        <v>1.7430999999999841</v>
      </c>
      <c r="AH33" s="2">
        <v>38504</v>
      </c>
      <c r="AI33" s="76">
        <v>4.0890223422846912</v>
      </c>
      <c r="AJ33" s="77">
        <v>7.1371348426589289</v>
      </c>
      <c r="AK33" s="77">
        <v>9.5586796297954244</v>
      </c>
      <c r="AL33" s="77"/>
      <c r="AM33" s="77"/>
      <c r="AN33" s="78">
        <v>2.2302249999999901</v>
      </c>
      <c r="AO33" s="14"/>
      <c r="AP33" s="14"/>
      <c r="AQ33" s="45">
        <v>38504</v>
      </c>
      <c r="AR33" s="52">
        <f>IF(MONTH(Serie_Encadeada[[#This Row],[Período]])=1,Serie_Encadeada[[#This Row],[Fat.real]],Serie_Encadeada[[#This Row],[Fat.real]]+AR32)</f>
        <v>549.25909999999999</v>
      </c>
      <c r="AS33" s="52">
        <f>IF(MONTH(Serie_Encadeada[[#This Row],[Período]])=1,Serie_Encadeada[[#This Row],[Emprego]],Serie_Encadeada[[#This Row],[Emprego]]+AS32)</f>
        <v>567.23210000000006</v>
      </c>
      <c r="AT33" s="52">
        <f>IF(MONTH(Serie_Encadeada[[#This Row],[Período]])=1,Serie_Encadeada[[#This Row],[Horas]],Serie_Encadeada[[#This Row],[Horas]]+AT32)</f>
        <v>598.51700000000005</v>
      </c>
      <c r="AU33" s="52"/>
      <c r="AV33" s="52"/>
      <c r="AW33" s="52">
        <f>IF(MONTH(Serie_Encadeada[[#This Row],[Período]])=1,Serie_Encadeada[[#This Row],[UCI]],Serie_Encadeada[[#This Row],[UCI]]+AW32)</f>
        <v>499.52699999999999</v>
      </c>
      <c r="AX33" s="52">
        <f t="shared" si="0"/>
        <v>83.254499999999993</v>
      </c>
      <c r="AY33" s="45">
        <v>38504</v>
      </c>
      <c r="AZ33" s="46">
        <f t="shared" si="1"/>
        <v>1136.9467999999999</v>
      </c>
      <c r="BA33" s="48">
        <f t="shared" si="2"/>
        <v>1125.5041000000001</v>
      </c>
      <c r="BB33" s="48">
        <f t="shared" si="2"/>
        <v>1213.6892999999998</v>
      </c>
      <c r="BC33" s="49">
        <f t="shared" si="2"/>
        <v>0</v>
      </c>
      <c r="BD33" s="49">
        <f t="shared" si="2"/>
        <v>0</v>
      </c>
      <c r="BE33" s="49">
        <f t="shared" si="3"/>
        <v>83.309583333333322</v>
      </c>
    </row>
    <row r="34" spans="1:75" ht="12.75" customHeight="1" x14ac:dyDescent="0.3">
      <c r="A34" s="2">
        <v>38534</v>
      </c>
      <c r="B34" s="31" t="str">
        <f>MONTH(Serie_Encadeada[[#This Row],[Período]])&amp;YEAR(Serie_Encadeada[[#This Row],[Período]])</f>
        <v>72005</v>
      </c>
      <c r="C34" s="5">
        <v>94.965199999999996</v>
      </c>
      <c r="D34" s="5">
        <v>97.370400000000004</v>
      </c>
      <c r="E34" s="5">
        <v>107.643</v>
      </c>
      <c r="F34" s="6"/>
      <c r="G34" s="6"/>
      <c r="H34" s="5">
        <v>83.451700000000002</v>
      </c>
      <c r="J34" s="2">
        <v>38534</v>
      </c>
      <c r="K34" s="56">
        <v>-1.4194571723383398</v>
      </c>
      <c r="L34" s="57">
        <v>0.58229440730858206</v>
      </c>
      <c r="M34" s="57">
        <v>-0.86953158383308071</v>
      </c>
      <c r="N34" s="58"/>
      <c r="O34" s="58"/>
      <c r="P34" s="11">
        <v>-0.61820000000000164</v>
      </c>
      <c r="R34" s="2">
        <v>38534</v>
      </c>
      <c r="S34" s="56">
        <v>-3.0714145736029073</v>
      </c>
      <c r="T34" s="57">
        <v>5.9233964969382873</v>
      </c>
      <c r="U34" s="57">
        <v>5.667545241706299</v>
      </c>
      <c r="V34" s="58"/>
      <c r="W34" s="58"/>
      <c r="X34" s="11">
        <v>0.5636999999999972</v>
      </c>
      <c r="Z34" s="2">
        <v>38534</v>
      </c>
      <c r="AA34" s="56">
        <v>0.57104150326961278</v>
      </c>
      <c r="AB34" s="57">
        <v>7.1310035087447812</v>
      </c>
      <c r="AC34" s="57">
        <v>8.0904018796733546</v>
      </c>
      <c r="AD34" s="58"/>
      <c r="AE34" s="58"/>
      <c r="AF34" s="11">
        <v>1.57461428571429</v>
      </c>
      <c r="AH34" s="2">
        <v>38534</v>
      </c>
      <c r="AI34" s="76">
        <v>2.6523421049486973</v>
      </c>
      <c r="AJ34" s="77">
        <v>7.1647445318414906</v>
      </c>
      <c r="AK34" s="77">
        <v>9.2165455351505248</v>
      </c>
      <c r="AL34" s="77"/>
      <c r="AM34" s="77"/>
      <c r="AN34" s="78">
        <v>2.0268999999999977</v>
      </c>
      <c r="AO34" s="14"/>
      <c r="AP34" s="14"/>
      <c r="AQ34" s="47">
        <v>38534</v>
      </c>
      <c r="AR34" s="52">
        <f>IF(MONTH(Serie_Encadeada[[#This Row],[Período]])=1,Serie_Encadeada[[#This Row],[Fat.real]],Serie_Encadeada[[#This Row],[Fat.real]]+AR33)</f>
        <v>644.22429999999997</v>
      </c>
      <c r="AS34" s="52">
        <f>IF(MONTH(Serie_Encadeada[[#This Row],[Período]])=1,Serie_Encadeada[[#This Row],[Emprego]],Serie_Encadeada[[#This Row],[Emprego]]+AS33)</f>
        <v>664.60250000000008</v>
      </c>
      <c r="AT34" s="52">
        <f>IF(MONTH(Serie_Encadeada[[#This Row],[Período]])=1,Serie_Encadeada[[#This Row],[Horas]],Serie_Encadeada[[#This Row],[Horas]]+AT33)</f>
        <v>706.16000000000008</v>
      </c>
      <c r="AU34" s="52"/>
      <c r="AV34" s="52"/>
      <c r="AW34" s="52">
        <f>IF(MONTH(Serie_Encadeada[[#This Row],[Período]])=1,Serie_Encadeada[[#This Row],[UCI]],Serie_Encadeada[[#This Row],[UCI]]+AW33)</f>
        <v>582.9787</v>
      </c>
      <c r="AX34" s="52">
        <f t="shared" si="0"/>
        <v>83.282671428571433</v>
      </c>
      <c r="AY34" s="47">
        <v>38534</v>
      </c>
      <c r="AZ34" s="46">
        <f t="shared" si="1"/>
        <v>1133.9376</v>
      </c>
      <c r="BA34" s="48">
        <f t="shared" si="2"/>
        <v>1130.9492</v>
      </c>
      <c r="BB34" s="48">
        <f t="shared" si="2"/>
        <v>1219.4628</v>
      </c>
      <c r="BC34" s="49">
        <f t="shared" si="2"/>
        <v>0</v>
      </c>
      <c r="BD34" s="49">
        <f t="shared" si="2"/>
        <v>0</v>
      </c>
      <c r="BE34" s="49">
        <f t="shared" si="3"/>
        <v>83.356558333333325</v>
      </c>
    </row>
    <row r="35" spans="1:75" ht="12.75" customHeight="1" x14ac:dyDescent="0.3">
      <c r="A35" s="2">
        <v>38565</v>
      </c>
      <c r="B35" s="31" t="str">
        <f>MONTH(Serie_Encadeada[[#This Row],[Período]])&amp;YEAR(Serie_Encadeada[[#This Row],[Período]])</f>
        <v>82005</v>
      </c>
      <c r="C35" s="5">
        <v>101.2597</v>
      </c>
      <c r="D35" s="5">
        <v>98.023200000000003</v>
      </c>
      <c r="E35" s="5">
        <v>111.3265</v>
      </c>
      <c r="F35" s="6"/>
      <c r="G35" s="6"/>
      <c r="H35" s="5">
        <v>87.150999999999996</v>
      </c>
      <c r="J35" s="2">
        <v>38565</v>
      </c>
      <c r="K35" s="56">
        <v>6.628217494408478</v>
      </c>
      <c r="L35" s="57">
        <v>0.67042961721426542</v>
      </c>
      <c r="M35" s="57">
        <v>3.4219596258000937</v>
      </c>
      <c r="N35" s="58"/>
      <c r="O35" s="58"/>
      <c r="P35" s="11">
        <v>3.6992999999999938</v>
      </c>
      <c r="R35" s="2">
        <v>38565</v>
      </c>
      <c r="S35" s="56">
        <v>1.1630892497664669</v>
      </c>
      <c r="T35" s="57">
        <v>6.3031525522985374</v>
      </c>
      <c r="U35" s="57">
        <v>6.7982540291634699</v>
      </c>
      <c r="V35" s="58"/>
      <c r="W35" s="58"/>
      <c r="X35" s="11">
        <v>3.9264999999999901</v>
      </c>
      <c r="Z35" s="2">
        <v>38565</v>
      </c>
      <c r="AA35" s="56">
        <v>0.65105279480421197</v>
      </c>
      <c r="AB35" s="57">
        <v>7.0238752311510044</v>
      </c>
      <c r="AC35" s="57">
        <v>7.9125992515296142</v>
      </c>
      <c r="AD35" s="58"/>
      <c r="AE35" s="58"/>
      <c r="AF35" s="11">
        <v>1.8685999999999865</v>
      </c>
      <c r="AH35" s="2">
        <v>38565</v>
      </c>
      <c r="AI35" s="76">
        <v>1.7955209145027753</v>
      </c>
      <c r="AJ35" s="77">
        <v>7.2057781425194918</v>
      </c>
      <c r="AK35" s="77">
        <v>8.6817692663145536</v>
      </c>
      <c r="AL35" s="77"/>
      <c r="AM35" s="77"/>
      <c r="AN35" s="78">
        <v>2.0576666666666767</v>
      </c>
      <c r="AO35" s="14"/>
      <c r="AP35" s="14"/>
      <c r="AQ35" s="45">
        <v>38565</v>
      </c>
      <c r="AR35" s="52">
        <f>IF(MONTH(Serie_Encadeada[[#This Row],[Período]])=1,Serie_Encadeada[[#This Row],[Fat.real]],Serie_Encadeada[[#This Row],[Fat.real]]+AR34)</f>
        <v>745.48399999999992</v>
      </c>
      <c r="AS35" s="52">
        <f>IF(MONTH(Serie_Encadeada[[#This Row],[Período]])=1,Serie_Encadeada[[#This Row],[Emprego]],Serie_Encadeada[[#This Row],[Emprego]]+AS34)</f>
        <v>762.62570000000005</v>
      </c>
      <c r="AT35" s="52">
        <f>IF(MONTH(Serie_Encadeada[[#This Row],[Período]])=1,Serie_Encadeada[[#This Row],[Horas]],Serie_Encadeada[[#This Row],[Horas]]+AT34)</f>
        <v>817.48650000000009</v>
      </c>
      <c r="AU35" s="52"/>
      <c r="AV35" s="52"/>
      <c r="AW35" s="52">
        <f>IF(MONTH(Serie_Encadeada[[#This Row],[Período]])=1,Serie_Encadeada[[#This Row],[UCI]],Serie_Encadeada[[#This Row],[UCI]]+AW34)</f>
        <v>670.12969999999996</v>
      </c>
      <c r="AX35" s="52">
        <f t="shared" si="0"/>
        <v>83.766212499999995</v>
      </c>
      <c r="AY35" s="45">
        <v>38565</v>
      </c>
      <c r="AZ35" s="46">
        <f t="shared" si="1"/>
        <v>1135.1018000000001</v>
      </c>
      <c r="BA35" s="48">
        <f t="shared" si="2"/>
        <v>1136.7613999999999</v>
      </c>
      <c r="BB35" s="48">
        <f t="shared" si="2"/>
        <v>1226.5492999999999</v>
      </c>
      <c r="BC35" s="49">
        <f t="shared" si="2"/>
        <v>0</v>
      </c>
      <c r="BD35" s="49">
        <f t="shared" si="2"/>
        <v>0</v>
      </c>
      <c r="BE35" s="49">
        <f t="shared" si="3"/>
        <v>83.683766666666671</v>
      </c>
    </row>
    <row r="36" spans="1:75" ht="12.75" customHeight="1" x14ac:dyDescent="0.3">
      <c r="A36" s="2">
        <v>38596</v>
      </c>
      <c r="B36" s="31" t="str">
        <f>MONTH(Serie_Encadeada[[#This Row],[Período]])&amp;YEAR(Serie_Encadeada[[#This Row],[Período]])</f>
        <v>92005</v>
      </c>
      <c r="C36" s="5">
        <v>100.63160000000001</v>
      </c>
      <c r="D36" s="5">
        <v>98.590500000000006</v>
      </c>
      <c r="E36" s="5">
        <v>108.46429999999999</v>
      </c>
      <c r="F36" s="6"/>
      <c r="G36" s="6"/>
      <c r="H36" s="5">
        <v>84.451099999999997</v>
      </c>
      <c r="J36" s="2">
        <v>38596</v>
      </c>
      <c r="K36" s="56">
        <v>-0.62028625405762539</v>
      </c>
      <c r="L36" s="57">
        <v>0.57874054305511657</v>
      </c>
      <c r="M36" s="57">
        <v>-2.5709961240136008</v>
      </c>
      <c r="N36" s="58"/>
      <c r="O36" s="58"/>
      <c r="P36" s="11">
        <v>-2.6998999999999995</v>
      </c>
      <c r="R36" s="2">
        <v>38596</v>
      </c>
      <c r="S36" s="56">
        <v>-0.1823134164026437</v>
      </c>
      <c r="T36" s="57">
        <v>5.6001311024495033</v>
      </c>
      <c r="U36" s="57">
        <v>4.7066909807729909</v>
      </c>
      <c r="V36" s="58"/>
      <c r="W36" s="58"/>
      <c r="X36" s="11">
        <v>0.5420999999999907</v>
      </c>
      <c r="Z36" s="2">
        <v>38596</v>
      </c>
      <c r="AA36" s="56">
        <v>0.55120916511949547</v>
      </c>
      <c r="AB36" s="57">
        <v>6.8589446277093042</v>
      </c>
      <c r="AC36" s="57">
        <v>7.5269496478885882</v>
      </c>
      <c r="AD36" s="58"/>
      <c r="AE36" s="58"/>
      <c r="AF36" s="11">
        <v>1.7212111111110886</v>
      </c>
      <c r="AH36" s="2">
        <v>38596</v>
      </c>
      <c r="AI36" s="76">
        <v>0.99278183137612586</v>
      </c>
      <c r="AJ36" s="77">
        <v>7.1068365535075708</v>
      </c>
      <c r="AK36" s="77">
        <v>8.2476368227209633</v>
      </c>
      <c r="AL36" s="77"/>
      <c r="AM36" s="77"/>
      <c r="AN36" s="78">
        <v>1.8521499999999946</v>
      </c>
      <c r="AO36" s="14"/>
      <c r="AP36" s="14"/>
      <c r="AQ36" s="47">
        <v>38596</v>
      </c>
      <c r="AR36" s="52">
        <f>IF(MONTH(Serie_Encadeada[[#This Row],[Período]])=1,Serie_Encadeada[[#This Row],[Fat.real]],Serie_Encadeada[[#This Row],[Fat.real]]+AR35)</f>
        <v>846.11559999999997</v>
      </c>
      <c r="AS36" s="52">
        <f>IF(MONTH(Serie_Encadeada[[#This Row],[Período]])=1,Serie_Encadeada[[#This Row],[Emprego]],Serie_Encadeada[[#This Row],[Emprego]]+AS35)</f>
        <v>861.21620000000007</v>
      </c>
      <c r="AT36" s="52">
        <f>IF(MONTH(Serie_Encadeada[[#This Row],[Período]])=1,Serie_Encadeada[[#This Row],[Horas]],Serie_Encadeada[[#This Row],[Horas]]+AT35)</f>
        <v>925.95080000000007</v>
      </c>
      <c r="AU36" s="52"/>
      <c r="AV36" s="52"/>
      <c r="AW36" s="52">
        <f>IF(MONTH(Serie_Encadeada[[#This Row],[Período]])=1,Serie_Encadeada[[#This Row],[UCI]],Serie_Encadeada[[#This Row],[UCI]]+AW35)</f>
        <v>754.58079999999995</v>
      </c>
      <c r="AX36" s="52">
        <f t="shared" si="0"/>
        <v>83.842311111111101</v>
      </c>
      <c r="AY36" s="47">
        <v>38596</v>
      </c>
      <c r="AZ36" s="46">
        <f t="shared" si="1"/>
        <v>1134.9179999999999</v>
      </c>
      <c r="BA36" s="48">
        <f t="shared" si="2"/>
        <v>1141.9898000000001</v>
      </c>
      <c r="BB36" s="48">
        <f t="shared" si="2"/>
        <v>1231.4249</v>
      </c>
      <c r="BC36" s="49">
        <f t="shared" si="2"/>
        <v>0</v>
      </c>
      <c r="BD36" s="49">
        <f t="shared" si="2"/>
        <v>0</v>
      </c>
      <c r="BE36" s="49">
        <f t="shared" si="3"/>
        <v>83.728941666666657</v>
      </c>
    </row>
    <row r="37" spans="1:75" x14ac:dyDescent="0.3">
      <c r="A37" s="2">
        <v>38626</v>
      </c>
      <c r="B37" s="31" t="str">
        <f>MONTH(Serie_Encadeada[[#This Row],[Período]])&amp;YEAR(Serie_Encadeada[[#This Row],[Período]])</f>
        <v>102005</v>
      </c>
      <c r="C37" s="5">
        <v>98.665899999999993</v>
      </c>
      <c r="D37" s="5">
        <v>98.907799999999995</v>
      </c>
      <c r="E37" s="5">
        <v>108.38079999999999</v>
      </c>
      <c r="F37" s="6"/>
      <c r="G37" s="6"/>
      <c r="H37" s="5">
        <v>84.793300000000002</v>
      </c>
      <c r="J37" s="2">
        <v>38626</v>
      </c>
      <c r="K37" s="56">
        <v>-1.9533625620580537</v>
      </c>
      <c r="L37" s="57">
        <v>0.32183628240042272</v>
      </c>
      <c r="M37" s="57">
        <v>-7.6983855517438277E-2</v>
      </c>
      <c r="N37" s="58"/>
      <c r="O37" s="58"/>
      <c r="P37" s="11">
        <v>0.34220000000000539</v>
      </c>
      <c r="R37" s="2">
        <v>38626</v>
      </c>
      <c r="S37" s="56">
        <v>-1.4702680895003148</v>
      </c>
      <c r="T37" s="57">
        <v>5.208080704934277</v>
      </c>
      <c r="U37" s="57">
        <v>3.1085504879021002</v>
      </c>
      <c r="V37" s="58"/>
      <c r="W37" s="58"/>
      <c r="X37" s="11">
        <v>0.52649999999999864</v>
      </c>
      <c r="Z37" s="2">
        <v>38626</v>
      </c>
      <c r="AA37" s="56">
        <v>0.33623065890483472</v>
      </c>
      <c r="AB37" s="57">
        <v>6.6864900122117978</v>
      </c>
      <c r="AC37" s="57">
        <v>7.0462935460601592</v>
      </c>
      <c r="AD37" s="58"/>
      <c r="AE37" s="58"/>
      <c r="AF37" s="11">
        <v>1.6017399999999924</v>
      </c>
      <c r="AH37" s="2">
        <v>38626</v>
      </c>
      <c r="AI37" s="76">
        <v>0.5153532031303425</v>
      </c>
      <c r="AJ37" s="77">
        <v>6.8803193271405965</v>
      </c>
      <c r="AK37" s="77">
        <v>7.7280308979889449</v>
      </c>
      <c r="AL37" s="77"/>
      <c r="AM37" s="77"/>
      <c r="AN37" s="78">
        <v>1.6160249999999934</v>
      </c>
      <c r="AO37" s="14"/>
      <c r="AP37" s="14"/>
      <c r="AQ37" s="45">
        <v>38626</v>
      </c>
      <c r="AR37" s="52">
        <f>IF(MONTH(Serie_Encadeada[[#This Row],[Período]])=1,Serie_Encadeada[[#This Row],[Fat.real]],Serie_Encadeada[[#This Row],[Fat.real]]+AR36)</f>
        <v>944.78149999999994</v>
      </c>
      <c r="AS37" s="52">
        <f>IF(MONTH(Serie_Encadeada[[#This Row],[Período]])=1,Serie_Encadeada[[#This Row],[Emprego]],Serie_Encadeada[[#This Row],[Emprego]]+AS36)</f>
        <v>960.12400000000002</v>
      </c>
      <c r="AT37" s="52">
        <f>IF(MONTH(Serie_Encadeada[[#This Row],[Período]])=1,Serie_Encadeada[[#This Row],[Horas]],Serie_Encadeada[[#This Row],[Horas]]+AT36)</f>
        <v>1034.3316</v>
      </c>
      <c r="AU37" s="52"/>
      <c r="AV37" s="52"/>
      <c r="AW37" s="52">
        <f>IF(MONTH(Serie_Encadeada[[#This Row],[Período]])=1,Serie_Encadeada[[#This Row],[UCI]],Serie_Encadeada[[#This Row],[UCI]]+AW36)</f>
        <v>839.3741</v>
      </c>
      <c r="AX37" s="52">
        <f t="shared" si="0"/>
        <v>83.93741</v>
      </c>
      <c r="AY37" s="45">
        <v>38626</v>
      </c>
      <c r="AZ37" s="46">
        <f t="shared" si="1"/>
        <v>1133.4456999999998</v>
      </c>
      <c r="BA37" s="48">
        <f t="shared" si="2"/>
        <v>1146.8859999999997</v>
      </c>
      <c r="BB37" s="48">
        <f t="shared" si="2"/>
        <v>1234.6923999999999</v>
      </c>
      <c r="BC37" s="49">
        <f t="shared" si="2"/>
        <v>0</v>
      </c>
      <c r="BD37" s="49">
        <f t="shared" si="2"/>
        <v>0</v>
      </c>
      <c r="BE37" s="49">
        <f t="shared" si="3"/>
        <v>83.772816666666657</v>
      </c>
    </row>
    <row r="38" spans="1:75" ht="12.75" customHeight="1" x14ac:dyDescent="0.3">
      <c r="A38" s="2">
        <v>38657</v>
      </c>
      <c r="B38" s="31" t="str">
        <f>MONTH(Serie_Encadeada[[#This Row],[Período]])&amp;YEAR(Serie_Encadeada[[#This Row],[Período]])</f>
        <v>112005</v>
      </c>
      <c r="C38" s="5">
        <v>96.159099999999995</v>
      </c>
      <c r="D38" s="5">
        <v>97.868200000000002</v>
      </c>
      <c r="E38" s="5">
        <v>105.14960000000001</v>
      </c>
      <c r="F38" s="6"/>
      <c r="G38" s="6"/>
      <c r="H38" s="5">
        <v>83.535600000000002</v>
      </c>
      <c r="J38" s="2">
        <v>38657</v>
      </c>
      <c r="K38" s="56">
        <v>-2.5406954175657432</v>
      </c>
      <c r="L38" s="57">
        <v>-1.0510798946089115</v>
      </c>
      <c r="M38" s="57">
        <v>-2.9813398683161476</v>
      </c>
      <c r="N38" s="58"/>
      <c r="O38" s="58"/>
      <c r="P38" s="11">
        <v>-1.2576999999999998</v>
      </c>
      <c r="R38" s="2">
        <v>38657</v>
      </c>
      <c r="S38" s="56">
        <v>0.15404452813837638</v>
      </c>
      <c r="T38" s="57">
        <v>4.3310939455511042</v>
      </c>
      <c r="U38" s="57">
        <v>0.8082909502284199</v>
      </c>
      <c r="V38" s="58"/>
      <c r="W38" s="58"/>
      <c r="X38" s="11">
        <v>0.18250000000000455</v>
      </c>
      <c r="Z38" s="2">
        <v>38657</v>
      </c>
      <c r="AA38" s="56">
        <v>0.31937304620246415</v>
      </c>
      <c r="AB38" s="57">
        <v>6.4641525109222266</v>
      </c>
      <c r="AC38" s="57">
        <v>6.4385105461800798</v>
      </c>
      <c r="AD38" s="58"/>
      <c r="AE38" s="58"/>
      <c r="AF38" s="11">
        <v>1.4727181818181663</v>
      </c>
      <c r="AH38" s="2">
        <v>38657</v>
      </c>
      <c r="AI38" s="76">
        <v>0.22141489813535772</v>
      </c>
      <c r="AJ38" s="77">
        <v>6.5847979980058327</v>
      </c>
      <c r="AK38" s="77">
        <v>6.7142633442330419</v>
      </c>
      <c r="AL38" s="77"/>
      <c r="AM38" s="77"/>
      <c r="AN38" s="78">
        <v>1.4921916666666561</v>
      </c>
      <c r="AO38" s="14"/>
      <c r="AP38" s="14"/>
      <c r="AQ38" s="47">
        <v>38657</v>
      </c>
      <c r="AR38" s="52">
        <f>IF(MONTH(Serie_Encadeada[[#This Row],[Período]])=1,Serie_Encadeada[[#This Row],[Fat.real]],Serie_Encadeada[[#This Row],[Fat.real]]+AR37)</f>
        <v>1040.9405999999999</v>
      </c>
      <c r="AS38" s="52">
        <f>IF(MONTH(Serie_Encadeada[[#This Row],[Período]])=1,Serie_Encadeada[[#This Row],[Emprego]],Serie_Encadeada[[#This Row],[Emprego]]+AS37)</f>
        <v>1057.9922000000001</v>
      </c>
      <c r="AT38" s="52">
        <f>IF(MONTH(Serie_Encadeada[[#This Row],[Período]])=1,Serie_Encadeada[[#This Row],[Horas]],Serie_Encadeada[[#This Row],[Horas]]+AT37)</f>
        <v>1139.4811999999999</v>
      </c>
      <c r="AU38" s="52"/>
      <c r="AV38" s="52"/>
      <c r="AW38" s="52">
        <f>IF(MONTH(Serie_Encadeada[[#This Row],[Período]])=1,Serie_Encadeada[[#This Row],[UCI]],Serie_Encadeada[[#This Row],[UCI]]+AW37)</f>
        <v>922.90970000000004</v>
      </c>
      <c r="AX38" s="52">
        <f t="shared" si="0"/>
        <v>83.900881818181816</v>
      </c>
      <c r="AY38" s="47">
        <v>38657</v>
      </c>
      <c r="AZ38" s="46">
        <f t="shared" si="1"/>
        <v>1133.5935999999999</v>
      </c>
      <c r="BA38" s="48">
        <f t="shared" si="2"/>
        <v>1150.9488000000001</v>
      </c>
      <c r="BB38" s="48">
        <f t="shared" si="2"/>
        <v>1235.5355</v>
      </c>
      <c r="BC38" s="49">
        <f t="shared" si="2"/>
        <v>0</v>
      </c>
      <c r="BD38" s="49">
        <f t="shared" si="2"/>
        <v>0</v>
      </c>
      <c r="BE38" s="49">
        <f t="shared" si="3"/>
        <v>83.78802499999999</v>
      </c>
    </row>
    <row r="39" spans="1:75" ht="12.75" customHeight="1" x14ac:dyDescent="0.3">
      <c r="A39" s="2">
        <v>38687</v>
      </c>
      <c r="B39" s="31" t="str">
        <f>MONTH(Serie_Encadeada[[#This Row],[Período]])&amp;YEAR(Serie_Encadeada[[#This Row],[Período]])</f>
        <v>122005</v>
      </c>
      <c r="C39" s="5">
        <v>95.680400000000006</v>
      </c>
      <c r="D39" s="5">
        <v>97.3172</v>
      </c>
      <c r="E39" s="5">
        <v>98.133399999999995</v>
      </c>
      <c r="F39" s="6"/>
      <c r="G39" s="6"/>
      <c r="H39" s="5">
        <v>82.004300000000001</v>
      </c>
      <c r="J39" s="2">
        <v>38687</v>
      </c>
      <c r="K39" s="56">
        <v>-0.4978207990715276</v>
      </c>
      <c r="L39" s="57">
        <v>-0.56300207830531457</v>
      </c>
      <c r="M39" s="57">
        <v>-6.6725883883533665</v>
      </c>
      <c r="N39" s="58"/>
      <c r="O39" s="58"/>
      <c r="P39" s="11">
        <v>-1.5313000000000017</v>
      </c>
      <c r="R39" s="2">
        <v>38687</v>
      </c>
      <c r="S39" s="56">
        <v>3.2674603088944769</v>
      </c>
      <c r="T39" s="57">
        <v>4.6910063405933577</v>
      </c>
      <c r="U39" s="57">
        <v>2.1645048686003614</v>
      </c>
      <c r="V39" s="58"/>
      <c r="W39" s="58"/>
      <c r="X39" s="11">
        <v>-0.54229999999999734</v>
      </c>
      <c r="Z39" s="2">
        <v>38687</v>
      </c>
      <c r="AA39" s="56">
        <v>0.56103812180295265</v>
      </c>
      <c r="AB39" s="57">
        <v>6.3124786626803342</v>
      </c>
      <c r="AC39" s="57">
        <v>6.0866042555175683</v>
      </c>
      <c r="AD39" s="58"/>
      <c r="AE39" s="58"/>
      <c r="AF39" s="11">
        <v>1.3048000000000002</v>
      </c>
      <c r="AH39" s="2">
        <v>38687</v>
      </c>
      <c r="AI39" s="76">
        <v>0.56103812180295265</v>
      </c>
      <c r="AJ39" s="77">
        <v>6.3124786626803342</v>
      </c>
      <c r="AK39" s="77">
        <v>6.0866042555175683</v>
      </c>
      <c r="AL39" s="77"/>
      <c r="AM39" s="77"/>
      <c r="AN39" s="78">
        <v>1.3048000000000002</v>
      </c>
      <c r="AO39" s="14"/>
      <c r="AP39" s="14"/>
      <c r="AQ39" s="45">
        <v>38687</v>
      </c>
      <c r="AR39" s="52">
        <f>IF(MONTH(Serie_Encadeada[[#This Row],[Período]])=1,Serie_Encadeada[[#This Row],[Fat.real]],Serie_Encadeada[[#This Row],[Fat.real]]+AR38)</f>
        <v>1136.6209999999999</v>
      </c>
      <c r="AS39" s="52">
        <f>IF(MONTH(Serie_Encadeada[[#This Row],[Período]])=1,Serie_Encadeada[[#This Row],[Emprego]],Serie_Encadeada[[#This Row],[Emprego]]+AS38)</f>
        <v>1155.3094000000001</v>
      </c>
      <c r="AT39" s="52">
        <f>IF(MONTH(Serie_Encadeada[[#This Row],[Período]])=1,Serie_Encadeada[[#This Row],[Horas]],Serie_Encadeada[[#This Row],[Horas]]+AT38)</f>
        <v>1237.6145999999999</v>
      </c>
      <c r="AU39" s="52"/>
      <c r="AV39" s="52"/>
      <c r="AW39" s="52">
        <f>IF(MONTH(Serie_Encadeada[[#This Row],[Período]])=1,Serie_Encadeada[[#This Row],[UCI]],Serie_Encadeada[[#This Row],[UCI]]+AW38)</f>
        <v>1004.914</v>
      </c>
      <c r="AX39" s="52">
        <f t="shared" si="0"/>
        <v>83.742833333333337</v>
      </c>
      <c r="AY39" s="45">
        <v>38687</v>
      </c>
      <c r="AZ39" s="46">
        <f t="shared" si="1"/>
        <v>1136.6209999999999</v>
      </c>
      <c r="BA39" s="48">
        <f t="shared" si="2"/>
        <v>1155.3094000000001</v>
      </c>
      <c r="BB39" s="48">
        <f t="shared" si="2"/>
        <v>1237.6145999999999</v>
      </c>
      <c r="BC39" s="49">
        <f t="shared" si="2"/>
        <v>0</v>
      </c>
      <c r="BD39" s="49">
        <f t="shared" si="2"/>
        <v>0</v>
      </c>
      <c r="BE39" s="49">
        <f t="shared" si="3"/>
        <v>83.742833333333337</v>
      </c>
    </row>
    <row r="40" spans="1:75" ht="12.75" customHeight="1" x14ac:dyDescent="0.3">
      <c r="A40" s="2">
        <v>38718</v>
      </c>
      <c r="B40" s="31" t="str">
        <f>MONTH(Serie_Encadeada[[#This Row],[Período]])&amp;YEAR(Serie_Encadeada[[#This Row],[Período]])</f>
        <v>12006</v>
      </c>
      <c r="C40" s="5">
        <v>88.099599999999995</v>
      </c>
      <c r="D40" s="5">
        <v>97.308599999999998</v>
      </c>
      <c r="E40" s="5">
        <v>95.019800000000004</v>
      </c>
      <c r="F40" s="5">
        <v>96.030600000000007</v>
      </c>
      <c r="G40" s="5">
        <v>98.680800000000005</v>
      </c>
      <c r="H40" s="5">
        <v>80.190799999999996</v>
      </c>
      <c r="I40" s="7"/>
      <c r="J40" s="2">
        <v>38718</v>
      </c>
      <c r="K40" s="56">
        <v>-7.9230437999841241</v>
      </c>
      <c r="L40" s="57">
        <v>-8.8370812148328079E-3</v>
      </c>
      <c r="M40" s="57">
        <v>-3.1728239315054725</v>
      </c>
      <c r="N40" s="58"/>
      <c r="O40" s="58"/>
      <c r="P40" s="11">
        <v>-1.8135000000000048</v>
      </c>
      <c r="Q40" s="7"/>
      <c r="R40" s="2">
        <v>38718</v>
      </c>
      <c r="S40" s="56">
        <v>7.823017687461137</v>
      </c>
      <c r="T40" s="57">
        <v>4.7800459570105973</v>
      </c>
      <c r="U40" s="57">
        <v>1.9857314126803001</v>
      </c>
      <c r="V40" s="57"/>
      <c r="W40" s="57"/>
      <c r="X40" s="11">
        <v>-2.3130000000000024</v>
      </c>
      <c r="Y40" s="7"/>
      <c r="Z40" s="2">
        <v>38718</v>
      </c>
      <c r="AA40" s="56">
        <v>7.823017687461137</v>
      </c>
      <c r="AB40" s="57">
        <v>4.7800459570105973</v>
      </c>
      <c r="AC40" s="57">
        <v>1.9857314126803001</v>
      </c>
      <c r="AD40" s="57"/>
      <c r="AE40" s="57"/>
      <c r="AF40" s="11">
        <v>-2.3130000000000024</v>
      </c>
      <c r="AG40" s="7"/>
      <c r="AH40" s="2">
        <v>38718</v>
      </c>
      <c r="AI40" s="76">
        <v>0.94296257602097699</v>
      </c>
      <c r="AJ40" s="77">
        <v>6.0623278685676016</v>
      </c>
      <c r="AK40" s="77">
        <v>5.4686746137030733</v>
      </c>
      <c r="AL40" s="77"/>
      <c r="AM40" s="77"/>
      <c r="AN40" s="78">
        <v>0.92397499999999866</v>
      </c>
      <c r="AO40" s="14"/>
      <c r="AP40" s="14"/>
      <c r="AQ40" s="47">
        <v>38718</v>
      </c>
      <c r="AR40" s="52">
        <f>IF(MONTH(Serie_Encadeada[[#This Row],[Período]])=1,Serie_Encadeada[[#This Row],[Fat.real]],Serie_Encadeada[[#This Row],[Fat.real]]+AR39)</f>
        <v>88.099599999999995</v>
      </c>
      <c r="AS40" s="52">
        <f>IF(MONTH(Serie_Encadeada[[#This Row],[Período]])=1,Serie_Encadeada[[#This Row],[Emprego]],Serie_Encadeada[[#This Row],[Emprego]]+AS39)</f>
        <v>97.308599999999998</v>
      </c>
      <c r="AT40" s="52">
        <f>IF(MONTH(Serie_Encadeada[[#This Row],[Período]])=1,Serie_Encadeada[[#This Row],[Horas]],Serie_Encadeada[[#This Row],[Horas]]+AT39)</f>
        <v>95.019800000000004</v>
      </c>
      <c r="AU40" s="52">
        <f>IF(MONTH(Serie_Encadeada[[#This Row],[Período]])=1,Serie_Encadeada[[#This Row],[Massa Real]],Serie_Encadeada[[#This Row],[Massa Real]]+AU39)</f>
        <v>96.030600000000007</v>
      </c>
      <c r="AV40" s="52">
        <f>IF(MONTH(Serie_Encadeada[[#This Row],[Período]])=1,Serie_Encadeada[[#This Row],[RMR Real]],Serie_Encadeada[[#This Row],[RMR Real]]+AV39)</f>
        <v>98.680800000000005</v>
      </c>
      <c r="AW40" s="52">
        <f>IF(MONTH(Serie_Encadeada[[#This Row],[Período]])=1,Serie_Encadeada[[#This Row],[UCI]],Serie_Encadeada[[#This Row],[UCI]]+AW39)</f>
        <v>80.190799999999996</v>
      </c>
      <c r="AX40" s="52">
        <f t="shared" si="0"/>
        <v>80.190799999999996</v>
      </c>
      <c r="AY40" s="47">
        <v>38718</v>
      </c>
      <c r="AZ40" s="46">
        <f t="shared" si="1"/>
        <v>1143.0129999999999</v>
      </c>
      <c r="BA40" s="48">
        <f t="shared" si="2"/>
        <v>1159.7486000000001</v>
      </c>
      <c r="BB40" s="48">
        <f t="shared" si="2"/>
        <v>1239.4647</v>
      </c>
      <c r="BC40" s="49">
        <f t="shared" si="2"/>
        <v>96.030600000000007</v>
      </c>
      <c r="BD40" s="49">
        <f t="shared" si="2"/>
        <v>98.680800000000005</v>
      </c>
      <c r="BE40" s="49">
        <f t="shared" si="3"/>
        <v>83.550083333333333</v>
      </c>
      <c r="BG40" s="7"/>
      <c r="BH40" s="7"/>
      <c r="BI40" s="7"/>
      <c r="BJ40" s="7"/>
      <c r="BK40" s="7"/>
      <c r="BL40" s="7"/>
      <c r="BM40" s="7"/>
      <c r="BN40" s="7"/>
      <c r="BO40" s="7"/>
      <c r="BP40" s="7"/>
      <c r="BQ40" s="7"/>
      <c r="BR40" s="7"/>
      <c r="BS40" s="7"/>
      <c r="BT40" s="7"/>
      <c r="BU40" s="7"/>
      <c r="BV40" s="7"/>
      <c r="BW40" s="7"/>
    </row>
    <row r="41" spans="1:75" ht="12.75" customHeight="1" x14ac:dyDescent="0.3">
      <c r="A41" s="2">
        <v>38749</v>
      </c>
      <c r="B41" s="31" t="str">
        <f>MONTH(Serie_Encadeada[[#This Row],[Período]])&amp;YEAR(Serie_Encadeada[[#This Row],[Período]])</f>
        <v>22006</v>
      </c>
      <c r="C41" s="5">
        <v>87.458500000000001</v>
      </c>
      <c r="D41" s="5">
        <v>97.272499999999994</v>
      </c>
      <c r="E41" s="5">
        <v>92.738699999999994</v>
      </c>
      <c r="F41" s="5">
        <v>102.7924</v>
      </c>
      <c r="G41" s="5">
        <v>105.6759</v>
      </c>
      <c r="H41" s="5">
        <v>80.096299999999999</v>
      </c>
      <c r="J41" s="2">
        <v>38749</v>
      </c>
      <c r="K41" s="56">
        <v>-0.7276991041956995</v>
      </c>
      <c r="L41" s="57">
        <v>-3.7098468172396565E-2</v>
      </c>
      <c r="M41" s="57">
        <v>-2.4006575471638638</v>
      </c>
      <c r="N41" s="58">
        <v>7.0412972531672127</v>
      </c>
      <c r="O41" s="58">
        <v>7.0886129824646673</v>
      </c>
      <c r="P41" s="11">
        <v>-9.4499999999996476E-2</v>
      </c>
      <c r="R41" s="2">
        <v>38749</v>
      </c>
      <c r="S41" s="56">
        <v>4.2054643871181465</v>
      </c>
      <c r="T41" s="57">
        <v>4.6384167055720322</v>
      </c>
      <c r="U41" s="57">
        <v>2.8951739334489379</v>
      </c>
      <c r="V41" s="57"/>
      <c r="W41" s="57"/>
      <c r="X41" s="11">
        <v>-1.8598999999999961</v>
      </c>
      <c r="Z41" s="2">
        <v>38749</v>
      </c>
      <c r="AA41" s="56">
        <v>5.989984091670606</v>
      </c>
      <c r="AB41" s="57">
        <v>4.7091965775170905</v>
      </c>
      <c r="AC41" s="57">
        <v>2.4329101631760079</v>
      </c>
      <c r="AD41" s="57"/>
      <c r="AE41" s="57"/>
      <c r="AF41" s="11">
        <v>-2.086449999999985</v>
      </c>
      <c r="AH41" s="2">
        <v>38749</v>
      </c>
      <c r="AI41" s="76">
        <v>1.0290570448869374</v>
      </c>
      <c r="AJ41" s="77">
        <v>5.8301663211000339</v>
      </c>
      <c r="AK41" s="77">
        <v>5.2549063274508239</v>
      </c>
      <c r="AL41" s="77"/>
      <c r="AM41" s="77"/>
      <c r="AN41" s="78">
        <v>0.58725833333335231</v>
      </c>
      <c r="AO41" s="14"/>
      <c r="AP41" s="14"/>
      <c r="AQ41" s="45">
        <v>38749</v>
      </c>
      <c r="AR41" s="52">
        <f>IF(MONTH(Serie_Encadeada[[#This Row],[Período]])=1,Serie_Encadeada[[#This Row],[Fat.real]],Serie_Encadeada[[#This Row],[Fat.real]]+AR40)</f>
        <v>175.5581</v>
      </c>
      <c r="AS41" s="52">
        <f>IF(MONTH(Serie_Encadeada[[#This Row],[Período]])=1,Serie_Encadeada[[#This Row],[Emprego]],Serie_Encadeada[[#This Row],[Emprego]]+AS40)</f>
        <v>194.58109999999999</v>
      </c>
      <c r="AT41" s="52">
        <f>IF(MONTH(Serie_Encadeada[[#This Row],[Período]])=1,Serie_Encadeada[[#This Row],[Horas]],Serie_Encadeada[[#This Row],[Horas]]+AT40)</f>
        <v>187.7585</v>
      </c>
      <c r="AU41" s="52">
        <f>IF(MONTH(Serie_Encadeada[[#This Row],[Período]])=1,Serie_Encadeada[[#This Row],[Massa Real]],Serie_Encadeada[[#This Row],[Massa Real]]+AU40)</f>
        <v>198.82300000000001</v>
      </c>
      <c r="AV41" s="52">
        <f>IF(MONTH(Serie_Encadeada[[#This Row],[Período]])=1,Serie_Encadeada[[#This Row],[RMR Real]],Serie_Encadeada[[#This Row],[RMR Real]]+AV40)</f>
        <v>204.35669999999999</v>
      </c>
      <c r="AW41" s="52">
        <f>IF(MONTH(Serie_Encadeada[[#This Row],[Período]])=1,Serie_Encadeada[[#This Row],[UCI]],Serie_Encadeada[[#This Row],[UCI]]+AW40)</f>
        <v>160.28710000000001</v>
      </c>
      <c r="AX41" s="52">
        <f t="shared" si="0"/>
        <v>80.143550000000005</v>
      </c>
      <c r="AY41" s="45">
        <v>38749</v>
      </c>
      <c r="AZ41" s="46">
        <f t="shared" si="1"/>
        <v>1146.5425999999998</v>
      </c>
      <c r="BA41" s="48">
        <f t="shared" si="2"/>
        <v>1164.0605</v>
      </c>
      <c r="BB41" s="48">
        <f t="shared" si="2"/>
        <v>1242.0740999999998</v>
      </c>
      <c r="BC41" s="49">
        <f t="shared" si="2"/>
        <v>198.82300000000001</v>
      </c>
      <c r="BD41" s="49">
        <f t="shared" si="2"/>
        <v>204.35669999999999</v>
      </c>
      <c r="BE41" s="49">
        <f t="shared" si="3"/>
        <v>83.395091666666687</v>
      </c>
    </row>
    <row r="42" spans="1:75" ht="12.75" customHeight="1" x14ac:dyDescent="0.3">
      <c r="A42" s="2">
        <v>38777</v>
      </c>
      <c r="B42" s="31" t="str">
        <f>MONTH(Serie_Encadeada[[#This Row],[Período]])&amp;YEAR(Serie_Encadeada[[#This Row],[Período]])</f>
        <v>32006</v>
      </c>
      <c r="C42" s="5">
        <v>100.913</v>
      </c>
      <c r="D42" s="5">
        <v>97.484800000000007</v>
      </c>
      <c r="E42" s="5">
        <v>101.289</v>
      </c>
      <c r="F42" s="5">
        <v>94.075400000000002</v>
      </c>
      <c r="G42" s="5">
        <v>96.523799999999994</v>
      </c>
      <c r="H42" s="5">
        <v>80.406899999999993</v>
      </c>
      <c r="J42" s="2">
        <v>38777</v>
      </c>
      <c r="K42" s="56">
        <v>15.383867777288652</v>
      </c>
      <c r="L42" s="57">
        <v>0.21825284638516876</v>
      </c>
      <c r="M42" s="57">
        <v>9.219775562952691</v>
      </c>
      <c r="N42" s="58">
        <v>-8.4801989252123686</v>
      </c>
      <c r="O42" s="58">
        <v>-8.6605366029529947</v>
      </c>
      <c r="P42" s="11">
        <v>0.31059999999999377</v>
      </c>
      <c r="R42" s="2">
        <v>38777</v>
      </c>
      <c r="S42" s="56">
        <v>4.7352066307838214</v>
      </c>
      <c r="T42" s="57">
        <v>4.1828175212592935</v>
      </c>
      <c r="U42" s="57">
        <v>1.4179021536372731</v>
      </c>
      <c r="V42" s="57"/>
      <c r="W42" s="57"/>
      <c r="X42" s="11">
        <v>-3.3053000000000026</v>
      </c>
      <c r="Z42" s="2">
        <v>38777</v>
      </c>
      <c r="AA42" s="56">
        <v>5.5285164803915841</v>
      </c>
      <c r="AB42" s="57">
        <v>4.532913100852582</v>
      </c>
      <c r="AC42" s="57">
        <v>2.0749233945882413</v>
      </c>
      <c r="AD42" s="57"/>
      <c r="AE42" s="57"/>
      <c r="AF42" s="11">
        <v>-2.4927333333333195</v>
      </c>
      <c r="AH42" s="2">
        <v>38777</v>
      </c>
      <c r="AI42" s="76">
        <v>1.4000564124003783</v>
      </c>
      <c r="AJ42" s="77">
        <v>5.5454029134964875</v>
      </c>
      <c r="AK42" s="77">
        <v>4.865980052621441</v>
      </c>
      <c r="AL42" s="77"/>
      <c r="AM42" s="77"/>
      <c r="AN42" s="78">
        <v>0.18546666666665601</v>
      </c>
      <c r="AO42" s="14"/>
      <c r="AP42" s="14"/>
      <c r="AQ42" s="47">
        <v>38777</v>
      </c>
      <c r="AR42" s="52">
        <f>IF(MONTH(Serie_Encadeada[[#This Row],[Período]])=1,Serie_Encadeada[[#This Row],[Fat.real]],Serie_Encadeada[[#This Row],[Fat.real]]+AR41)</f>
        <v>276.47109999999998</v>
      </c>
      <c r="AS42" s="52">
        <f>IF(MONTH(Serie_Encadeada[[#This Row],[Período]])=1,Serie_Encadeada[[#This Row],[Emprego]],Serie_Encadeada[[#This Row],[Emprego]]+AS41)</f>
        <v>292.0659</v>
      </c>
      <c r="AT42" s="52">
        <f>IF(MONTH(Serie_Encadeada[[#This Row],[Período]])=1,Serie_Encadeada[[#This Row],[Horas]],Serie_Encadeada[[#This Row],[Horas]]+AT41)</f>
        <v>289.04750000000001</v>
      </c>
      <c r="AU42" s="52">
        <f>IF(MONTH(Serie_Encadeada[[#This Row],[Período]])=1,Serie_Encadeada[[#This Row],[Massa Real]],Serie_Encadeada[[#This Row],[Massa Real]]+AU41)</f>
        <v>292.89840000000004</v>
      </c>
      <c r="AV42" s="52">
        <f>IF(MONTH(Serie_Encadeada[[#This Row],[Período]])=1,Serie_Encadeada[[#This Row],[RMR Real]],Serie_Encadeada[[#This Row],[RMR Real]]+AV41)</f>
        <v>300.88049999999998</v>
      </c>
      <c r="AW42" s="52">
        <f>IF(MONTH(Serie_Encadeada[[#This Row],[Período]])=1,Serie_Encadeada[[#This Row],[UCI]],Serie_Encadeada[[#This Row],[UCI]]+AW41)</f>
        <v>240.69400000000002</v>
      </c>
      <c r="AX42" s="52">
        <f t="shared" si="0"/>
        <v>80.231333333333339</v>
      </c>
      <c r="AY42" s="47">
        <v>38777</v>
      </c>
      <c r="AZ42" s="46">
        <f t="shared" si="1"/>
        <v>1151.105</v>
      </c>
      <c r="BA42" s="48">
        <f t="shared" si="2"/>
        <v>1167.9743999999998</v>
      </c>
      <c r="BB42" s="48">
        <f t="shared" si="2"/>
        <v>1243.4902</v>
      </c>
      <c r="BC42" s="49">
        <f t="shared" si="2"/>
        <v>292.89840000000004</v>
      </c>
      <c r="BD42" s="49">
        <f t="shared" si="2"/>
        <v>300.88049999999998</v>
      </c>
      <c r="BE42" s="49">
        <f t="shared" si="3"/>
        <v>83.119649999999993</v>
      </c>
    </row>
    <row r="43" spans="1:75" ht="12.75" customHeight="1" x14ac:dyDescent="0.3">
      <c r="A43" s="2">
        <v>38808</v>
      </c>
      <c r="B43" s="31" t="str">
        <f>MONTH(Serie_Encadeada[[#This Row],[Período]])&amp;YEAR(Serie_Encadeada[[#This Row],[Período]])</f>
        <v>42006</v>
      </c>
      <c r="C43" s="5">
        <v>91.707899999999995</v>
      </c>
      <c r="D43" s="5">
        <v>98.936599999999999</v>
      </c>
      <c r="E43" s="5">
        <v>94.985699999999994</v>
      </c>
      <c r="F43" s="5">
        <v>92.317899999999995</v>
      </c>
      <c r="G43" s="5">
        <v>93.304500000000004</v>
      </c>
      <c r="H43" s="5">
        <v>80.183700000000002</v>
      </c>
      <c r="J43" s="2">
        <v>38808</v>
      </c>
      <c r="K43" s="56">
        <v>-9.1218178034544621</v>
      </c>
      <c r="L43" s="57">
        <v>1.4892578124999911</v>
      </c>
      <c r="M43" s="57">
        <v>-6.2230844415484476</v>
      </c>
      <c r="N43" s="58">
        <v>-1.8681823303435408</v>
      </c>
      <c r="O43" s="58">
        <v>-3.3352395989382826</v>
      </c>
      <c r="P43" s="11">
        <v>-0.22319999999999141</v>
      </c>
      <c r="R43" s="2">
        <v>38808</v>
      </c>
      <c r="S43" s="56">
        <v>-0.92102022031020414</v>
      </c>
      <c r="T43" s="57">
        <v>4.3478719432321311</v>
      </c>
      <c r="U43" s="57">
        <v>-4.9417705709456339</v>
      </c>
      <c r="V43" s="57"/>
      <c r="W43" s="57"/>
      <c r="X43" s="11">
        <v>-3.5733000000000033</v>
      </c>
      <c r="Z43" s="2">
        <v>38808</v>
      </c>
      <c r="AA43" s="56">
        <v>3.8447598699750976</v>
      </c>
      <c r="AB43" s="57">
        <v>4.4860295589354866</v>
      </c>
      <c r="AC43" s="57">
        <v>0.24474308762617783</v>
      </c>
      <c r="AD43" s="57"/>
      <c r="AE43" s="57"/>
      <c r="AF43" s="11">
        <v>-2.762874999999994</v>
      </c>
      <c r="AH43" s="2">
        <v>38808</v>
      </c>
      <c r="AI43" s="76">
        <v>0.93879677881107193</v>
      </c>
      <c r="AJ43" s="77">
        <v>5.2259113386907412</v>
      </c>
      <c r="AK43" s="77">
        <v>3.5531921173130701</v>
      </c>
      <c r="AL43" s="77"/>
      <c r="AM43" s="77"/>
      <c r="AN43" s="78">
        <v>-0.28717500000001905</v>
      </c>
      <c r="AO43" s="14"/>
      <c r="AP43" s="14"/>
      <c r="AQ43" s="45">
        <v>38808</v>
      </c>
      <c r="AR43" s="52">
        <f>IF(MONTH(Serie_Encadeada[[#This Row],[Período]])=1,Serie_Encadeada[[#This Row],[Fat.real]],Serie_Encadeada[[#This Row],[Fat.real]]+AR42)</f>
        <v>368.17899999999997</v>
      </c>
      <c r="AS43" s="52">
        <f>IF(MONTH(Serie_Encadeada[[#This Row],[Período]])=1,Serie_Encadeada[[#This Row],[Emprego]],Serie_Encadeada[[#This Row],[Emprego]]+AS42)</f>
        <v>391.0025</v>
      </c>
      <c r="AT43" s="52">
        <f>IF(MONTH(Serie_Encadeada[[#This Row],[Período]])=1,Serie_Encadeada[[#This Row],[Horas]],Serie_Encadeada[[#This Row],[Horas]]+AT42)</f>
        <v>384.03320000000002</v>
      </c>
      <c r="AU43" s="52">
        <f>IF(MONTH(Serie_Encadeada[[#This Row],[Período]])=1,Serie_Encadeada[[#This Row],[Massa Real]],Serie_Encadeada[[#This Row],[Massa Real]]+AU42)</f>
        <v>385.21630000000005</v>
      </c>
      <c r="AV43" s="52">
        <f>IF(MONTH(Serie_Encadeada[[#This Row],[Período]])=1,Serie_Encadeada[[#This Row],[RMR Real]],Serie_Encadeada[[#This Row],[RMR Real]]+AV42)</f>
        <v>394.185</v>
      </c>
      <c r="AW43" s="52">
        <f>IF(MONTH(Serie_Encadeada[[#This Row],[Período]])=1,Serie_Encadeada[[#This Row],[UCI]],Serie_Encadeada[[#This Row],[UCI]]+AW42)</f>
        <v>320.8777</v>
      </c>
      <c r="AX43" s="52">
        <f t="shared" si="0"/>
        <v>80.219425000000001</v>
      </c>
      <c r="AY43" s="45">
        <v>38808</v>
      </c>
      <c r="AZ43" s="46">
        <f t="shared" si="1"/>
        <v>1150.2525000000001</v>
      </c>
      <c r="BA43" s="48">
        <f t="shared" si="2"/>
        <v>1172.0968</v>
      </c>
      <c r="BB43" s="48">
        <f t="shared" si="2"/>
        <v>1238.5522000000001</v>
      </c>
      <c r="BC43" s="49">
        <f t="shared" si="2"/>
        <v>385.21630000000005</v>
      </c>
      <c r="BD43" s="49">
        <f t="shared" si="2"/>
        <v>394.185</v>
      </c>
      <c r="BE43" s="49">
        <f t="shared" si="3"/>
        <v>82.821874999999991</v>
      </c>
    </row>
    <row r="44" spans="1:75" ht="12.75" customHeight="1" x14ac:dyDescent="0.3">
      <c r="A44" s="2">
        <v>38838</v>
      </c>
      <c r="B44" s="31" t="str">
        <f>MONTH(Serie_Encadeada[[#This Row],[Período]])&amp;YEAR(Serie_Encadeada[[#This Row],[Período]])</f>
        <v>52006</v>
      </c>
      <c r="C44" s="5">
        <v>102.1395</v>
      </c>
      <c r="D44" s="5">
        <v>100.51090000000001</v>
      </c>
      <c r="E44" s="5">
        <v>104.66679999999999</v>
      </c>
      <c r="F44" s="5">
        <v>91.692400000000006</v>
      </c>
      <c r="G44" s="5">
        <v>91.234700000000004</v>
      </c>
      <c r="H44" s="5">
        <v>81.748800000000003</v>
      </c>
      <c r="J44" s="2">
        <v>38838</v>
      </c>
      <c r="K44" s="56">
        <v>11.374810676070441</v>
      </c>
      <c r="L44" s="57">
        <v>1.5912210445881585</v>
      </c>
      <c r="M44" s="57">
        <v>10.192165768110359</v>
      </c>
      <c r="N44" s="58">
        <v>-0.67755007425427594</v>
      </c>
      <c r="O44" s="58">
        <v>-2.2183281620929329</v>
      </c>
      <c r="P44" s="11">
        <v>1.565100000000001</v>
      </c>
      <c r="R44" s="2">
        <v>38838</v>
      </c>
      <c r="S44" s="56">
        <v>3.8224621108163257</v>
      </c>
      <c r="T44" s="57">
        <v>4.4699995738502043</v>
      </c>
      <c r="U44" s="57">
        <v>-2.0287510928148484</v>
      </c>
      <c r="V44" s="57"/>
      <c r="W44" s="57"/>
      <c r="X44" s="11">
        <v>-1.7790999999999997</v>
      </c>
      <c r="Z44" s="2">
        <v>38838</v>
      </c>
      <c r="AA44" s="56">
        <v>3.8399166310648498</v>
      </c>
      <c r="AB44" s="57">
        <v>4.4827511439645829</v>
      </c>
      <c r="AC44" s="57">
        <v>-0.25101555365686157</v>
      </c>
      <c r="AD44" s="57"/>
      <c r="AE44" s="57"/>
      <c r="AF44" s="11">
        <v>-2.566119999999998</v>
      </c>
      <c r="AH44" s="2">
        <v>38838</v>
      </c>
      <c r="AI44" s="76">
        <v>1.1967565489523766</v>
      </c>
      <c r="AJ44" s="77">
        <v>5.0167197806891854</v>
      </c>
      <c r="AK44" s="77">
        <v>2.5826095116421928</v>
      </c>
      <c r="AL44" s="77"/>
      <c r="AM44" s="77"/>
      <c r="AN44" s="78">
        <v>-0.53806666666666558</v>
      </c>
      <c r="AO44" s="14"/>
      <c r="AP44" s="14"/>
      <c r="AQ44" s="47">
        <v>38838</v>
      </c>
      <c r="AR44" s="52">
        <f>IF(MONTH(Serie_Encadeada[[#This Row],[Período]])=1,Serie_Encadeada[[#This Row],[Fat.real]],Serie_Encadeada[[#This Row],[Fat.real]]+AR43)</f>
        <v>470.31849999999997</v>
      </c>
      <c r="AS44" s="52">
        <f>IF(MONTH(Serie_Encadeada[[#This Row],[Período]])=1,Serie_Encadeada[[#This Row],[Emprego]],Serie_Encadeada[[#This Row],[Emprego]]+AS43)</f>
        <v>491.51339999999999</v>
      </c>
      <c r="AT44" s="52">
        <f>IF(MONTH(Serie_Encadeada[[#This Row],[Período]])=1,Serie_Encadeada[[#This Row],[Horas]],Serie_Encadeada[[#This Row],[Horas]]+AT43)</f>
        <v>488.70000000000005</v>
      </c>
      <c r="AU44" s="52">
        <f>IF(MONTH(Serie_Encadeada[[#This Row],[Período]])=1,Serie_Encadeada[[#This Row],[Massa Real]],Serie_Encadeada[[#This Row],[Massa Real]]+AU43)</f>
        <v>476.90870000000007</v>
      </c>
      <c r="AV44" s="52">
        <f>IF(MONTH(Serie_Encadeada[[#This Row],[Período]])=1,Serie_Encadeada[[#This Row],[RMR Real]],Serie_Encadeada[[#This Row],[RMR Real]]+AV43)</f>
        <v>485.41970000000003</v>
      </c>
      <c r="AW44" s="52">
        <f>IF(MONTH(Serie_Encadeada[[#This Row],[Período]])=1,Serie_Encadeada[[#This Row],[UCI]],Serie_Encadeada[[#This Row],[UCI]]+AW43)</f>
        <v>402.62650000000002</v>
      </c>
      <c r="AX44" s="52">
        <f t="shared" si="0"/>
        <v>80.525300000000001</v>
      </c>
      <c r="AY44" s="47">
        <v>38838</v>
      </c>
      <c r="AZ44" s="46">
        <f t="shared" si="1"/>
        <v>1154.0129999999999</v>
      </c>
      <c r="BA44" s="48">
        <f t="shared" si="2"/>
        <v>1176.3974000000001</v>
      </c>
      <c r="BB44" s="48">
        <f t="shared" si="2"/>
        <v>1236.3848</v>
      </c>
      <c r="BC44" s="49">
        <f t="shared" si="2"/>
        <v>476.90870000000007</v>
      </c>
      <c r="BD44" s="49">
        <f t="shared" si="2"/>
        <v>485.41970000000003</v>
      </c>
      <c r="BE44" s="49">
        <f t="shared" si="3"/>
        <v>82.673616666666661</v>
      </c>
    </row>
    <row r="45" spans="1:75" ht="12.75" customHeight="1" x14ac:dyDescent="0.3">
      <c r="A45" s="2">
        <v>38869</v>
      </c>
      <c r="B45" s="31" t="str">
        <f>MONTH(Serie_Encadeada[[#This Row],[Período]])&amp;YEAR(Serie_Encadeada[[#This Row],[Período]])</f>
        <v>62006</v>
      </c>
      <c r="C45" s="5">
        <v>100.8451</v>
      </c>
      <c r="D45" s="5">
        <v>100.36190000000001</v>
      </c>
      <c r="E45" s="5">
        <v>101.4772</v>
      </c>
      <c r="F45" s="5">
        <v>94.735699999999994</v>
      </c>
      <c r="G45" s="5">
        <v>94.398700000000005</v>
      </c>
      <c r="H45" s="5">
        <v>82.129099999999994</v>
      </c>
      <c r="J45" s="2">
        <v>38869</v>
      </c>
      <c r="K45" s="56">
        <v>-1.2672864073154813</v>
      </c>
      <c r="L45" s="57">
        <v>-0.14824262841144681</v>
      </c>
      <c r="M45" s="57">
        <v>-3.0473846530131796</v>
      </c>
      <c r="N45" s="58">
        <v>3.3190318935920402</v>
      </c>
      <c r="O45" s="58">
        <v>3.4679787405449916</v>
      </c>
      <c r="P45" s="11">
        <v>0.3802999999999912</v>
      </c>
      <c r="R45" s="2">
        <v>38869</v>
      </c>
      <c r="S45" s="56">
        <v>4.6842917143313922</v>
      </c>
      <c r="T45" s="57">
        <v>3.6724730829581</v>
      </c>
      <c r="U45" s="57">
        <v>-6.547733066144076</v>
      </c>
      <c r="V45" s="57"/>
      <c r="W45" s="57"/>
      <c r="X45" s="11">
        <v>-1.9408000000000101</v>
      </c>
      <c r="Z45" s="2">
        <v>38869</v>
      </c>
      <c r="AA45" s="56">
        <v>3.988008573731411</v>
      </c>
      <c r="AB45" s="57">
        <v>4.3444649906096595</v>
      </c>
      <c r="AC45" s="57">
        <v>-1.3934107134801463</v>
      </c>
      <c r="AD45" s="57"/>
      <c r="AE45" s="57"/>
      <c r="AF45" s="11">
        <v>-2.4618999999999858</v>
      </c>
      <c r="AH45" s="2">
        <v>38869</v>
      </c>
      <c r="AI45" s="76">
        <v>1.8979516016052642</v>
      </c>
      <c r="AJ45" s="77">
        <v>4.8376989475204901</v>
      </c>
      <c r="AK45" s="77">
        <v>1.2841424901743914</v>
      </c>
      <c r="AL45" s="77"/>
      <c r="AM45" s="77"/>
      <c r="AN45" s="78">
        <v>-0.79769999999999186</v>
      </c>
      <c r="AO45" s="14"/>
      <c r="AP45" s="14"/>
      <c r="AQ45" s="45">
        <v>38869</v>
      </c>
      <c r="AR45" s="52">
        <f>IF(MONTH(Serie_Encadeada[[#This Row],[Período]])=1,Serie_Encadeada[[#This Row],[Fat.real]],Serie_Encadeada[[#This Row],[Fat.real]]+AR44)</f>
        <v>571.16359999999997</v>
      </c>
      <c r="AS45" s="52">
        <f>IF(MONTH(Serie_Encadeada[[#This Row],[Período]])=1,Serie_Encadeada[[#This Row],[Emprego]],Serie_Encadeada[[#This Row],[Emprego]]+AS44)</f>
        <v>591.87530000000004</v>
      </c>
      <c r="AT45" s="52">
        <f>IF(MONTH(Serie_Encadeada[[#This Row],[Período]])=1,Serie_Encadeada[[#This Row],[Horas]],Serie_Encadeada[[#This Row],[Horas]]+AT44)</f>
        <v>590.17720000000008</v>
      </c>
      <c r="AU45" s="52">
        <f>IF(MONTH(Serie_Encadeada[[#This Row],[Período]])=1,Serie_Encadeada[[#This Row],[Massa Real]],Serie_Encadeada[[#This Row],[Massa Real]]+AU44)</f>
        <v>571.64440000000002</v>
      </c>
      <c r="AV45" s="52">
        <f>IF(MONTH(Serie_Encadeada[[#This Row],[Período]])=1,Serie_Encadeada[[#This Row],[RMR Real]],Serie_Encadeada[[#This Row],[RMR Real]]+AV44)</f>
        <v>579.8184</v>
      </c>
      <c r="AW45" s="52">
        <f>IF(MONTH(Serie_Encadeada[[#This Row],[Período]])=1,Serie_Encadeada[[#This Row],[UCI]],Serie_Encadeada[[#This Row],[UCI]]+AW44)</f>
        <v>484.75560000000002</v>
      </c>
      <c r="AX45" s="52">
        <f t="shared" si="0"/>
        <v>80.792600000000007</v>
      </c>
      <c r="AY45" s="45">
        <v>38869</v>
      </c>
      <c r="AZ45" s="46">
        <f t="shared" si="1"/>
        <v>1158.5254999999997</v>
      </c>
      <c r="BA45" s="48">
        <f t="shared" si="2"/>
        <v>1179.9526000000001</v>
      </c>
      <c r="BB45" s="48">
        <f t="shared" si="2"/>
        <v>1229.2747999999999</v>
      </c>
      <c r="BC45" s="49">
        <f t="shared" si="2"/>
        <v>571.64440000000002</v>
      </c>
      <c r="BD45" s="49">
        <f t="shared" si="2"/>
        <v>579.8184</v>
      </c>
      <c r="BE45" s="49">
        <f t="shared" si="3"/>
        <v>82.51188333333333</v>
      </c>
    </row>
    <row r="46" spans="1:75" ht="12.75" customHeight="1" x14ac:dyDescent="0.3">
      <c r="A46" s="2">
        <v>38899</v>
      </c>
      <c r="B46" s="31" t="str">
        <f>MONTH(Serie_Encadeada[[#This Row],[Período]])&amp;YEAR(Serie_Encadeada[[#This Row],[Período]])</f>
        <v>72006</v>
      </c>
      <c r="C46" s="5">
        <v>100.5656</v>
      </c>
      <c r="D46" s="5">
        <v>100.3912</v>
      </c>
      <c r="E46" s="5">
        <v>101.35760000000001</v>
      </c>
      <c r="F46" s="5">
        <v>96.778800000000004</v>
      </c>
      <c r="G46" s="5">
        <v>96.406199999999998</v>
      </c>
      <c r="H46" s="5">
        <v>82.144599999999997</v>
      </c>
      <c r="J46" s="2">
        <v>38899</v>
      </c>
      <c r="K46" s="56">
        <v>-0.27715773993976778</v>
      </c>
      <c r="L46" s="57">
        <v>2.919434566303758E-2</v>
      </c>
      <c r="M46" s="57">
        <v>-0.11785898704338636</v>
      </c>
      <c r="N46" s="58">
        <v>2.1566315549470896</v>
      </c>
      <c r="O46" s="58">
        <v>2.1266182691075119</v>
      </c>
      <c r="P46" s="11">
        <v>1.5500000000002956E-2</v>
      </c>
      <c r="R46" s="2">
        <v>38899</v>
      </c>
      <c r="S46" s="56">
        <v>5.8973181755000859</v>
      </c>
      <c r="T46" s="57">
        <v>3.1023801894620893</v>
      </c>
      <c r="U46" s="57">
        <v>-5.8391163382663018</v>
      </c>
      <c r="V46" s="57"/>
      <c r="W46" s="57"/>
      <c r="X46" s="11">
        <v>-1.3071000000000055</v>
      </c>
      <c r="Z46" s="2">
        <v>38899</v>
      </c>
      <c r="AA46" s="56">
        <v>4.2694601864599058</v>
      </c>
      <c r="AB46" s="57">
        <v>4.1624881037913619</v>
      </c>
      <c r="AC46" s="57">
        <v>-2.0710887051093163</v>
      </c>
      <c r="AD46" s="57"/>
      <c r="AE46" s="57"/>
      <c r="AF46" s="11">
        <v>-2.2969285714285661</v>
      </c>
      <c r="AH46" s="2">
        <v>38899</v>
      </c>
      <c r="AI46" s="76">
        <v>2.6622540781785347</v>
      </c>
      <c r="AJ46" s="77">
        <v>4.6000474645545584</v>
      </c>
      <c r="AK46" s="77">
        <v>0.28919291346976034</v>
      </c>
      <c r="AL46" s="77"/>
      <c r="AM46" s="77"/>
      <c r="AN46" s="78">
        <v>-0.95359999999999445</v>
      </c>
      <c r="AO46" s="14"/>
      <c r="AP46" s="14"/>
      <c r="AQ46" s="47">
        <v>38899</v>
      </c>
      <c r="AR46" s="52">
        <f>IF(MONTH(Serie_Encadeada[[#This Row],[Período]])=1,Serie_Encadeada[[#This Row],[Fat.real]],Serie_Encadeada[[#This Row],[Fat.real]]+AR45)</f>
        <v>671.72919999999999</v>
      </c>
      <c r="AS46" s="52">
        <f>IF(MONTH(Serie_Encadeada[[#This Row],[Período]])=1,Serie_Encadeada[[#This Row],[Emprego]],Serie_Encadeada[[#This Row],[Emprego]]+AS45)</f>
        <v>692.26650000000006</v>
      </c>
      <c r="AT46" s="52">
        <f>IF(MONTH(Serie_Encadeada[[#This Row],[Período]])=1,Serie_Encadeada[[#This Row],[Horas]],Serie_Encadeada[[#This Row],[Horas]]+AT45)</f>
        <v>691.53480000000013</v>
      </c>
      <c r="AU46" s="52">
        <f>IF(MONTH(Serie_Encadeada[[#This Row],[Período]])=1,Serie_Encadeada[[#This Row],[Massa Real]],Serie_Encadeada[[#This Row],[Massa Real]]+AU45)</f>
        <v>668.42320000000007</v>
      </c>
      <c r="AV46" s="52">
        <f>IF(MONTH(Serie_Encadeada[[#This Row],[Período]])=1,Serie_Encadeada[[#This Row],[RMR Real]],Serie_Encadeada[[#This Row],[RMR Real]]+AV45)</f>
        <v>676.22460000000001</v>
      </c>
      <c r="AW46" s="52">
        <f>IF(MONTH(Serie_Encadeada[[#This Row],[Período]])=1,Serie_Encadeada[[#This Row],[UCI]],Serie_Encadeada[[#This Row],[UCI]]+AW45)</f>
        <v>566.90020000000004</v>
      </c>
      <c r="AX46" s="52">
        <f t="shared" si="0"/>
        <v>80.985742857142867</v>
      </c>
      <c r="AY46" s="47">
        <v>38899</v>
      </c>
      <c r="AZ46" s="46">
        <f t="shared" si="1"/>
        <v>1164.1258999999998</v>
      </c>
      <c r="BA46" s="48">
        <f t="shared" si="2"/>
        <v>1182.9734000000001</v>
      </c>
      <c r="BB46" s="48">
        <f t="shared" si="2"/>
        <v>1222.9893999999999</v>
      </c>
      <c r="BC46" s="49">
        <f t="shared" si="2"/>
        <v>668.42320000000007</v>
      </c>
      <c r="BD46" s="49">
        <f t="shared" si="2"/>
        <v>676.22460000000001</v>
      </c>
      <c r="BE46" s="49">
        <f t="shared" si="3"/>
        <v>82.402958333333331</v>
      </c>
    </row>
    <row r="47" spans="1:75" ht="12.75" customHeight="1" x14ac:dyDescent="0.3">
      <c r="A47" s="2">
        <v>38930</v>
      </c>
      <c r="B47" s="31" t="str">
        <f>MONTH(Serie_Encadeada[[#This Row],[Período]])&amp;YEAR(Serie_Encadeada[[#This Row],[Período]])</f>
        <v>82006</v>
      </c>
      <c r="C47" s="5">
        <v>107.37269999999999</v>
      </c>
      <c r="D47" s="5">
        <v>101.1044</v>
      </c>
      <c r="E47" s="5">
        <v>107.0211</v>
      </c>
      <c r="F47" s="5">
        <v>95.307000000000002</v>
      </c>
      <c r="G47" s="5">
        <v>94.259600000000006</v>
      </c>
      <c r="H47" s="5">
        <v>83.831199999999995</v>
      </c>
      <c r="J47" s="2">
        <v>38930</v>
      </c>
      <c r="K47" s="56">
        <v>6.7688155790846878</v>
      </c>
      <c r="L47" s="57">
        <v>0.71042083369857167</v>
      </c>
      <c r="M47" s="57">
        <v>5.5876421699014172</v>
      </c>
      <c r="N47" s="58">
        <v>-1.5207876105097415</v>
      </c>
      <c r="O47" s="58">
        <v>-2.2266202796085648</v>
      </c>
      <c r="P47" s="11">
        <v>1.6865999999999985</v>
      </c>
      <c r="R47" s="2">
        <v>38930</v>
      </c>
      <c r="S47" s="56">
        <v>6.0369525092410896</v>
      </c>
      <c r="T47" s="57">
        <v>3.1433374956132787</v>
      </c>
      <c r="U47" s="57">
        <v>-3.8673631165984665</v>
      </c>
      <c r="V47" s="57"/>
      <c r="W47" s="57"/>
      <c r="X47" s="11">
        <v>-3.3198000000000008</v>
      </c>
      <c r="Z47" s="2">
        <v>38930</v>
      </c>
      <c r="AA47" s="56">
        <v>4.5095401108541671</v>
      </c>
      <c r="AB47" s="57">
        <v>4.0314927755516328</v>
      </c>
      <c r="AC47" s="57">
        <v>-2.315707965819608</v>
      </c>
      <c r="AD47" s="57"/>
      <c r="AE47" s="57"/>
      <c r="AF47" s="11">
        <v>-2.4247874999999937</v>
      </c>
      <c r="AH47" s="2">
        <v>38930</v>
      </c>
      <c r="AI47" s="76">
        <v>3.0955020950543544</v>
      </c>
      <c r="AJ47" s="77">
        <v>4.3362837619222532</v>
      </c>
      <c r="AK47" s="77">
        <v>-0.64125428957482056</v>
      </c>
      <c r="AL47" s="77"/>
      <c r="AM47" s="77"/>
      <c r="AN47" s="78">
        <v>-1.5574583333333436</v>
      </c>
      <c r="AO47" s="14"/>
      <c r="AP47" s="14"/>
      <c r="AQ47" s="45">
        <v>38930</v>
      </c>
      <c r="AR47" s="52">
        <f>IF(MONTH(Serie_Encadeada[[#This Row],[Período]])=1,Serie_Encadeada[[#This Row],[Fat.real]],Serie_Encadeada[[#This Row],[Fat.real]]+AR46)</f>
        <v>779.1019</v>
      </c>
      <c r="AS47" s="52">
        <f>IF(MONTH(Serie_Encadeada[[#This Row],[Período]])=1,Serie_Encadeada[[#This Row],[Emprego]],Serie_Encadeada[[#This Row],[Emprego]]+AS46)</f>
        <v>793.37090000000012</v>
      </c>
      <c r="AT47" s="52">
        <f>IF(MONTH(Serie_Encadeada[[#This Row],[Período]])=1,Serie_Encadeada[[#This Row],[Horas]],Serie_Encadeada[[#This Row],[Horas]]+AT46)</f>
        <v>798.55590000000018</v>
      </c>
      <c r="AU47" s="52">
        <f>IF(MONTH(Serie_Encadeada[[#This Row],[Período]])=1,Serie_Encadeada[[#This Row],[Massa Real]],Serie_Encadeada[[#This Row],[Massa Real]]+AU46)</f>
        <v>763.73020000000008</v>
      </c>
      <c r="AV47" s="52">
        <f>IF(MONTH(Serie_Encadeada[[#This Row],[Período]])=1,Serie_Encadeada[[#This Row],[RMR Real]],Serie_Encadeada[[#This Row],[RMR Real]]+AV46)</f>
        <v>770.48419999999999</v>
      </c>
      <c r="AW47" s="52">
        <f>IF(MONTH(Serie_Encadeada[[#This Row],[Período]])=1,Serie_Encadeada[[#This Row],[UCI]],Serie_Encadeada[[#This Row],[UCI]]+AW46)</f>
        <v>650.73140000000001</v>
      </c>
      <c r="AX47" s="52">
        <f t="shared" si="0"/>
        <v>81.341425000000001</v>
      </c>
      <c r="AY47" s="45">
        <v>38930</v>
      </c>
      <c r="AZ47" s="46">
        <f t="shared" si="1"/>
        <v>1170.2388999999998</v>
      </c>
      <c r="BA47" s="48">
        <f t="shared" ref="BA47:BD78" si="4">SUM(D36:D47)</f>
        <v>1186.0545999999999</v>
      </c>
      <c r="BB47" s="48">
        <f t="shared" si="4"/>
        <v>1218.684</v>
      </c>
      <c r="BC47" s="49">
        <f t="shared" si="4"/>
        <v>763.73020000000008</v>
      </c>
      <c r="BD47" s="49">
        <f t="shared" si="4"/>
        <v>770.48419999999999</v>
      </c>
      <c r="BE47" s="49">
        <f t="shared" si="3"/>
        <v>82.126308333333327</v>
      </c>
    </row>
    <row r="48" spans="1:75" ht="12.75" customHeight="1" x14ac:dyDescent="0.3">
      <c r="A48" s="2">
        <v>38961</v>
      </c>
      <c r="B48" s="31" t="str">
        <f>MONTH(Serie_Encadeada[[#This Row],[Período]])&amp;YEAR(Serie_Encadeada[[#This Row],[Período]])</f>
        <v>92006</v>
      </c>
      <c r="C48" s="5">
        <v>103.5603</v>
      </c>
      <c r="D48" s="5">
        <v>101.80500000000001</v>
      </c>
      <c r="E48" s="5">
        <v>100.3186</v>
      </c>
      <c r="F48" s="5">
        <v>94.048100000000005</v>
      </c>
      <c r="G48" s="5">
        <v>92.383200000000002</v>
      </c>
      <c r="H48" s="5">
        <v>83.886700000000005</v>
      </c>
      <c r="J48" s="2">
        <v>38961</v>
      </c>
      <c r="K48" s="56">
        <v>-3.5506232031046969</v>
      </c>
      <c r="L48" s="57">
        <v>0.69294709231250917</v>
      </c>
      <c r="M48" s="57">
        <v>-6.2627836940565933</v>
      </c>
      <c r="N48" s="58">
        <v>-1.3208893365649921</v>
      </c>
      <c r="O48" s="58">
        <v>-1.9906725680991684</v>
      </c>
      <c r="P48" s="11">
        <v>5.5500000000009209E-2</v>
      </c>
      <c r="R48" s="2">
        <v>38961</v>
      </c>
      <c r="S48" s="56">
        <v>2.9103184288036679</v>
      </c>
      <c r="T48" s="57">
        <v>3.2604561291402323</v>
      </c>
      <c r="U48" s="57">
        <v>-7.5100286453699434</v>
      </c>
      <c r="V48" s="57"/>
      <c r="W48" s="57"/>
      <c r="X48" s="11">
        <v>-0.56439999999999202</v>
      </c>
      <c r="Z48" s="2">
        <v>38961</v>
      </c>
      <c r="AA48" s="56">
        <v>4.3193388704805837</v>
      </c>
      <c r="AB48" s="57">
        <v>3.9432258705769945</v>
      </c>
      <c r="AC48" s="57">
        <v>-2.9241618453161813</v>
      </c>
      <c r="AD48" s="57"/>
      <c r="AE48" s="57"/>
      <c r="AF48" s="11">
        <v>-2.2180777777777649</v>
      </c>
      <c r="AH48" s="2">
        <v>38961</v>
      </c>
      <c r="AI48" s="76">
        <v>3.3702523001661886</v>
      </c>
      <c r="AJ48" s="77">
        <v>4.1400807607913963</v>
      </c>
      <c r="AK48" s="77">
        <v>-1.6961326671240808</v>
      </c>
      <c r="AL48" s="77"/>
      <c r="AM48" s="77"/>
      <c r="AN48" s="78">
        <v>-1.6496666666666613</v>
      </c>
      <c r="AO48" s="14"/>
      <c r="AP48" s="14"/>
      <c r="AQ48" s="47">
        <v>38961</v>
      </c>
      <c r="AR48" s="52">
        <f>IF(MONTH(Serie_Encadeada[[#This Row],[Período]])=1,Serie_Encadeada[[#This Row],[Fat.real]],Serie_Encadeada[[#This Row],[Fat.real]]+AR47)</f>
        <v>882.66219999999998</v>
      </c>
      <c r="AS48" s="52">
        <f>IF(MONTH(Serie_Encadeada[[#This Row],[Período]])=1,Serie_Encadeada[[#This Row],[Emprego]],Serie_Encadeada[[#This Row],[Emprego]]+AS47)</f>
        <v>895.17590000000018</v>
      </c>
      <c r="AT48" s="52">
        <f>IF(MONTH(Serie_Encadeada[[#This Row],[Período]])=1,Serie_Encadeada[[#This Row],[Horas]],Serie_Encadeada[[#This Row],[Horas]]+AT47)</f>
        <v>898.87450000000013</v>
      </c>
      <c r="AU48" s="52">
        <f>IF(MONTH(Serie_Encadeada[[#This Row],[Período]])=1,Serie_Encadeada[[#This Row],[Massa Real]],Serie_Encadeada[[#This Row],[Massa Real]]+AU47)</f>
        <v>857.77830000000006</v>
      </c>
      <c r="AV48" s="52">
        <f>IF(MONTH(Serie_Encadeada[[#This Row],[Período]])=1,Serie_Encadeada[[#This Row],[RMR Real]],Serie_Encadeada[[#This Row],[RMR Real]]+AV47)</f>
        <v>862.86739999999998</v>
      </c>
      <c r="AW48" s="52">
        <f>IF(MONTH(Serie_Encadeada[[#This Row],[Período]])=1,Serie_Encadeada[[#This Row],[UCI]],Serie_Encadeada[[#This Row],[UCI]]+AW47)</f>
        <v>734.61810000000003</v>
      </c>
      <c r="AX48" s="52">
        <f t="shared" si="0"/>
        <v>81.624233333333336</v>
      </c>
      <c r="AY48" s="47">
        <v>38961</v>
      </c>
      <c r="AZ48" s="46">
        <f t="shared" si="1"/>
        <v>1173.1676</v>
      </c>
      <c r="BA48" s="48">
        <f t="shared" si="4"/>
        <v>1189.2691000000002</v>
      </c>
      <c r="BB48" s="48">
        <f t="shared" si="4"/>
        <v>1210.5382999999999</v>
      </c>
      <c r="BC48" s="49">
        <f t="shared" si="4"/>
        <v>857.77830000000006</v>
      </c>
      <c r="BD48" s="49">
        <f t="shared" si="4"/>
        <v>862.86739999999998</v>
      </c>
      <c r="BE48" s="49">
        <f t="shared" si="3"/>
        <v>82.079274999999996</v>
      </c>
    </row>
    <row r="49" spans="1:59" x14ac:dyDescent="0.3">
      <c r="A49" s="2">
        <v>38991</v>
      </c>
      <c r="B49" s="31" t="str">
        <f>MONTH(Serie_Encadeada[[#This Row],[Período]])&amp;YEAR(Serie_Encadeada[[#This Row],[Período]])</f>
        <v>102006</v>
      </c>
      <c r="C49" s="5">
        <v>108.33369999999999</v>
      </c>
      <c r="D49" s="5">
        <v>102.04179999999999</v>
      </c>
      <c r="E49" s="5">
        <v>103.4658</v>
      </c>
      <c r="F49" s="5">
        <v>94.432100000000005</v>
      </c>
      <c r="G49" s="5">
        <v>92.5351</v>
      </c>
      <c r="H49" s="5">
        <v>84.565399999999997</v>
      </c>
      <c r="J49" s="2">
        <v>38991</v>
      </c>
      <c r="K49" s="56">
        <v>4.609295260828711</v>
      </c>
      <c r="L49" s="57">
        <v>0.2326015421639292</v>
      </c>
      <c r="M49" s="57">
        <v>3.1372048652991547</v>
      </c>
      <c r="N49" s="58">
        <v>0.40830170944442296</v>
      </c>
      <c r="O49" s="58">
        <v>0.1644238346365981</v>
      </c>
      <c r="P49" s="11">
        <v>0.67869999999999209</v>
      </c>
      <c r="R49" s="2">
        <v>38991</v>
      </c>
      <c r="S49" s="56">
        <v>9.7985220831107807</v>
      </c>
      <c r="T49" s="57">
        <v>3.1686075314585911</v>
      </c>
      <c r="U49" s="57">
        <v>-4.5349360772387657</v>
      </c>
      <c r="V49" s="57"/>
      <c r="W49" s="57"/>
      <c r="X49" s="11">
        <v>-0.22790000000000532</v>
      </c>
      <c r="Z49" s="2">
        <v>38991</v>
      </c>
      <c r="AA49" s="56">
        <v>4.8915437061373526</v>
      </c>
      <c r="AB49" s="57">
        <v>3.8634280572092901</v>
      </c>
      <c r="AC49" s="57">
        <v>-3.092944274350693</v>
      </c>
      <c r="AD49" s="57"/>
      <c r="AE49" s="57"/>
      <c r="AF49" s="11">
        <v>-2.0190599999999961</v>
      </c>
      <c r="AH49" s="2">
        <v>38991</v>
      </c>
      <c r="AI49" s="76">
        <v>4.3574826742913393</v>
      </c>
      <c r="AJ49" s="77">
        <v>3.9687553950436456</v>
      </c>
      <c r="AK49" s="77">
        <v>-2.3543596769527322</v>
      </c>
      <c r="AL49" s="77"/>
      <c r="AM49" s="77"/>
      <c r="AN49" s="78">
        <v>-1.7125333333333401</v>
      </c>
      <c r="AO49" s="14"/>
      <c r="AP49" s="14"/>
      <c r="AQ49" s="45">
        <v>38991</v>
      </c>
      <c r="AR49" s="52">
        <f>IF(MONTH(Serie_Encadeada[[#This Row],[Período]])=1,Serie_Encadeada[[#This Row],[Fat.real]],Serie_Encadeada[[#This Row],[Fat.real]]+AR48)</f>
        <v>990.99590000000001</v>
      </c>
      <c r="AS49" s="52">
        <f>IF(MONTH(Serie_Encadeada[[#This Row],[Período]])=1,Serie_Encadeada[[#This Row],[Emprego]],Serie_Encadeada[[#This Row],[Emprego]]+AS48)</f>
        <v>997.21770000000015</v>
      </c>
      <c r="AT49" s="52">
        <f>IF(MONTH(Serie_Encadeada[[#This Row],[Período]])=1,Serie_Encadeada[[#This Row],[Horas]],Serie_Encadeada[[#This Row],[Horas]]+AT48)</f>
        <v>1002.3403000000001</v>
      </c>
      <c r="AU49" s="52">
        <f>IF(MONTH(Serie_Encadeada[[#This Row],[Período]])=1,Serie_Encadeada[[#This Row],[Massa Real]],Serie_Encadeada[[#This Row],[Massa Real]]+AU48)</f>
        <v>952.21040000000005</v>
      </c>
      <c r="AV49" s="52">
        <f>IF(MONTH(Serie_Encadeada[[#This Row],[Período]])=1,Serie_Encadeada[[#This Row],[RMR Real]],Serie_Encadeada[[#This Row],[RMR Real]]+AV48)</f>
        <v>955.40249999999992</v>
      </c>
      <c r="AW49" s="52">
        <f>IF(MONTH(Serie_Encadeada[[#This Row],[Período]])=1,Serie_Encadeada[[#This Row],[UCI]],Serie_Encadeada[[#This Row],[UCI]]+AW48)</f>
        <v>819.18349999999998</v>
      </c>
      <c r="AX49" s="52">
        <f t="shared" si="0"/>
        <v>81.918350000000004</v>
      </c>
      <c r="AY49" s="45">
        <v>38991</v>
      </c>
      <c r="AZ49" s="46">
        <f t="shared" si="1"/>
        <v>1182.8353999999999</v>
      </c>
      <c r="BA49" s="48">
        <f t="shared" si="4"/>
        <v>1192.4031</v>
      </c>
      <c r="BB49" s="48">
        <f t="shared" si="4"/>
        <v>1205.6233</v>
      </c>
      <c r="BC49" s="49">
        <f t="shared" si="4"/>
        <v>952.21040000000005</v>
      </c>
      <c r="BD49" s="49">
        <f t="shared" si="4"/>
        <v>955.40249999999992</v>
      </c>
      <c r="BE49" s="49">
        <f t="shared" si="3"/>
        <v>82.060283333333317</v>
      </c>
    </row>
    <row r="50" spans="1:59" ht="12.75" customHeight="1" x14ac:dyDescent="0.3">
      <c r="A50" s="2">
        <v>39022</v>
      </c>
      <c r="B50" s="31" t="str">
        <f>MONTH(Serie_Encadeada[[#This Row],[Período]])&amp;YEAR(Serie_Encadeada[[#This Row],[Período]])</f>
        <v>112006</v>
      </c>
      <c r="C50" s="5">
        <v>108.3523</v>
      </c>
      <c r="D50" s="5">
        <v>101.953</v>
      </c>
      <c r="E50" s="5">
        <v>103.54040000000001</v>
      </c>
      <c r="F50" s="5">
        <v>107.5064</v>
      </c>
      <c r="G50" s="5">
        <v>105.42610000000001</v>
      </c>
      <c r="H50" s="5">
        <v>85.832499999999996</v>
      </c>
      <c r="J50" s="2">
        <v>39022</v>
      </c>
      <c r="K50" s="56">
        <v>1.7169172658190745E-2</v>
      </c>
      <c r="L50" s="57">
        <v>-8.702316109671919E-2</v>
      </c>
      <c r="M50" s="57">
        <v>7.2101119403709987E-2</v>
      </c>
      <c r="N50" s="58">
        <v>13.845186117856104</v>
      </c>
      <c r="O50" s="58">
        <v>13.930929993051292</v>
      </c>
      <c r="P50" s="11">
        <v>1.2670999999999992</v>
      </c>
      <c r="R50" s="2">
        <v>39022</v>
      </c>
      <c r="S50" s="56">
        <v>12.680235151951303</v>
      </c>
      <c r="T50" s="57">
        <v>4.17377656889572</v>
      </c>
      <c r="U50" s="57">
        <v>-1.5303909857954774</v>
      </c>
      <c r="V50" s="57"/>
      <c r="W50" s="57"/>
      <c r="X50" s="11">
        <v>2.2968999999999937</v>
      </c>
      <c r="Z50" s="2">
        <v>39022</v>
      </c>
      <c r="AA50" s="56">
        <v>5.6110406299840747</v>
      </c>
      <c r="AB50" s="57">
        <v>3.8921364448622571</v>
      </c>
      <c r="AC50" s="57">
        <v>-2.9487542225356402</v>
      </c>
      <c r="AD50" s="57"/>
      <c r="AE50" s="57"/>
      <c r="AF50" s="11">
        <v>-1.6266999999999996</v>
      </c>
      <c r="AH50" s="2">
        <v>39022</v>
      </c>
      <c r="AI50" s="76">
        <v>5.4194907240125714</v>
      </c>
      <c r="AJ50" s="77">
        <v>3.9566573248088845</v>
      </c>
      <c r="AK50" s="77">
        <v>-2.5512338577078406</v>
      </c>
      <c r="AL50" s="77"/>
      <c r="AM50" s="77"/>
      <c r="AN50" s="78">
        <v>-1.5363333333333316</v>
      </c>
      <c r="AO50" s="14"/>
      <c r="AP50" s="14"/>
      <c r="AQ50" s="47">
        <v>39022</v>
      </c>
      <c r="AR50" s="52">
        <f>IF(MONTH(Serie_Encadeada[[#This Row],[Período]])=1,Serie_Encadeada[[#This Row],[Fat.real]],Serie_Encadeada[[#This Row],[Fat.real]]+AR49)</f>
        <v>1099.3481999999999</v>
      </c>
      <c r="AS50" s="52">
        <f>IF(MONTH(Serie_Encadeada[[#This Row],[Período]])=1,Serie_Encadeada[[#This Row],[Emprego]],Serie_Encadeada[[#This Row],[Emprego]]+AS49)</f>
        <v>1099.1707000000001</v>
      </c>
      <c r="AT50" s="52">
        <f>IF(MONTH(Serie_Encadeada[[#This Row],[Período]])=1,Serie_Encadeada[[#This Row],[Horas]],Serie_Encadeada[[#This Row],[Horas]]+AT49)</f>
        <v>1105.8807000000002</v>
      </c>
      <c r="AU50" s="52">
        <f>IF(MONTH(Serie_Encadeada[[#This Row],[Período]])=1,Serie_Encadeada[[#This Row],[Massa Real]],Serie_Encadeada[[#This Row],[Massa Real]]+AU49)</f>
        <v>1059.7168000000001</v>
      </c>
      <c r="AV50" s="52">
        <f>IF(MONTH(Serie_Encadeada[[#This Row],[Período]])=1,Serie_Encadeada[[#This Row],[RMR Real]],Serie_Encadeada[[#This Row],[RMR Real]]+AV49)</f>
        <v>1060.8285999999998</v>
      </c>
      <c r="AW50" s="52">
        <f>IF(MONTH(Serie_Encadeada[[#This Row],[Período]])=1,Serie_Encadeada[[#This Row],[UCI]],Serie_Encadeada[[#This Row],[UCI]]+AW49)</f>
        <v>905.01599999999996</v>
      </c>
      <c r="AX50" s="52">
        <f t="shared" si="0"/>
        <v>82.274181818181816</v>
      </c>
      <c r="AY50" s="47">
        <v>39022</v>
      </c>
      <c r="AZ50" s="46">
        <f t="shared" si="1"/>
        <v>1195.0286000000001</v>
      </c>
      <c r="BA50" s="48">
        <f t="shared" si="4"/>
        <v>1196.4879000000001</v>
      </c>
      <c r="BB50" s="48">
        <f t="shared" si="4"/>
        <v>1204.0141000000001</v>
      </c>
      <c r="BC50" s="49">
        <f t="shared" si="4"/>
        <v>1059.7168000000001</v>
      </c>
      <c r="BD50" s="49">
        <f t="shared" si="4"/>
        <v>1060.8285999999998</v>
      </c>
      <c r="BE50" s="49">
        <f t="shared" si="3"/>
        <v>82.251691666666659</v>
      </c>
    </row>
    <row r="51" spans="1:59" ht="12.75" customHeight="1" x14ac:dyDescent="0.3">
      <c r="A51" s="2">
        <v>39052</v>
      </c>
      <c r="B51" s="31" t="str">
        <f>MONTH(Serie_Encadeada[[#This Row],[Período]])&amp;YEAR(Serie_Encadeada[[#This Row],[Período]])</f>
        <v>122006</v>
      </c>
      <c r="C51" s="5">
        <v>99.758700000000005</v>
      </c>
      <c r="D51" s="5">
        <v>100.7664</v>
      </c>
      <c r="E51" s="5">
        <v>94.117800000000003</v>
      </c>
      <c r="F51" s="5">
        <v>139.57769999999999</v>
      </c>
      <c r="G51" s="5">
        <v>138.5222</v>
      </c>
      <c r="H51" s="5">
        <v>83.728200000000001</v>
      </c>
      <c r="J51" s="2">
        <v>39052</v>
      </c>
      <c r="K51" s="56">
        <v>-7.9311652821398297</v>
      </c>
      <c r="L51" s="57">
        <v>-1.1638696262003065</v>
      </c>
      <c r="M51" s="57">
        <v>-9.100409115668862</v>
      </c>
      <c r="N51" s="58">
        <v>29.831991397721431</v>
      </c>
      <c r="O51" s="58">
        <v>31.392700668999414</v>
      </c>
      <c r="P51" s="11">
        <v>-2.104299999999995</v>
      </c>
      <c r="R51" s="2">
        <v>39052</v>
      </c>
      <c r="S51" s="56">
        <v>4.2624194714905022</v>
      </c>
      <c r="T51" s="57">
        <v>3.544286107697308</v>
      </c>
      <c r="U51" s="57">
        <v>-4.0919809157738269</v>
      </c>
      <c r="V51" s="57"/>
      <c r="W51" s="57"/>
      <c r="X51" s="11">
        <v>1.7239000000000004</v>
      </c>
      <c r="Z51" s="2">
        <v>39052</v>
      </c>
      <c r="AA51" s="56">
        <v>5.4975141230014346</v>
      </c>
      <c r="AB51" s="57">
        <v>3.8628353582165955</v>
      </c>
      <c r="AC51" s="57">
        <v>-3.0394033813110912</v>
      </c>
      <c r="AD51" s="57"/>
      <c r="AE51" s="57"/>
      <c r="AF51" s="11">
        <v>-1.3474833333333436</v>
      </c>
      <c r="AH51" s="2">
        <v>39052</v>
      </c>
      <c r="AI51" s="76">
        <v>5.4975141230014346</v>
      </c>
      <c r="AJ51" s="77">
        <v>3.8628353582165955</v>
      </c>
      <c r="AK51" s="77">
        <v>-3.0394033813110912</v>
      </c>
      <c r="AL51" s="77"/>
      <c r="AM51" s="77"/>
      <c r="AN51" s="78">
        <v>-1.3474833333333436</v>
      </c>
      <c r="AO51" s="14"/>
      <c r="AP51" s="14"/>
      <c r="AQ51" s="45">
        <v>39052</v>
      </c>
      <c r="AR51" s="52">
        <f>IF(MONTH(Serie_Encadeada[[#This Row],[Período]])=1,Serie_Encadeada[[#This Row],[Fat.real]],Serie_Encadeada[[#This Row],[Fat.real]]+AR50)</f>
        <v>1199.1069</v>
      </c>
      <c r="AS51" s="52">
        <f>IF(MONTH(Serie_Encadeada[[#This Row],[Período]])=1,Serie_Encadeada[[#This Row],[Emprego]],Serie_Encadeada[[#This Row],[Emprego]]+AS50)</f>
        <v>1199.9371000000001</v>
      </c>
      <c r="AT51" s="52">
        <f>IF(MONTH(Serie_Encadeada[[#This Row],[Período]])=1,Serie_Encadeada[[#This Row],[Horas]],Serie_Encadeada[[#This Row],[Horas]]+AT50)</f>
        <v>1199.9985000000001</v>
      </c>
      <c r="AU51" s="52">
        <f>IF(MONTH(Serie_Encadeada[[#This Row],[Período]])=1,Serie_Encadeada[[#This Row],[Massa Real]],Serie_Encadeada[[#This Row],[Massa Real]]+AU50)</f>
        <v>1199.2945000000002</v>
      </c>
      <c r="AV51" s="52">
        <f>IF(MONTH(Serie_Encadeada[[#This Row],[Período]])=1,Serie_Encadeada[[#This Row],[RMR Real]],Serie_Encadeada[[#This Row],[RMR Real]]+AV50)</f>
        <v>1199.3507999999997</v>
      </c>
      <c r="AW51" s="52">
        <f>IF(MONTH(Serie_Encadeada[[#This Row],[Período]])=1,Serie_Encadeada[[#This Row],[UCI]],Serie_Encadeada[[#This Row],[UCI]]+AW50)</f>
        <v>988.74419999999998</v>
      </c>
      <c r="AX51" s="52">
        <f t="shared" si="0"/>
        <v>82.395349999999993</v>
      </c>
      <c r="AY51" s="45">
        <v>39052</v>
      </c>
      <c r="AZ51" s="46">
        <f t="shared" si="1"/>
        <v>1199.1069</v>
      </c>
      <c r="BA51" s="48">
        <f t="shared" si="4"/>
        <v>1199.9371000000001</v>
      </c>
      <c r="BB51" s="48">
        <f t="shared" si="4"/>
        <v>1199.9985000000001</v>
      </c>
      <c r="BC51" s="49">
        <f t="shared" si="4"/>
        <v>1199.2945000000002</v>
      </c>
      <c r="BD51" s="49">
        <f t="shared" si="4"/>
        <v>1199.3507999999997</v>
      </c>
      <c r="BE51" s="49">
        <f t="shared" si="3"/>
        <v>82.395349999999993</v>
      </c>
    </row>
    <row r="52" spans="1:59" ht="12.75" customHeight="1" x14ac:dyDescent="0.3">
      <c r="A52" s="2">
        <v>39083</v>
      </c>
      <c r="B52" s="31" t="str">
        <f>MONTH(Serie_Encadeada[[#This Row],[Período]])&amp;YEAR(Serie_Encadeada[[#This Row],[Período]])</f>
        <v>12007</v>
      </c>
      <c r="C52" s="5">
        <v>95.017799999999994</v>
      </c>
      <c r="D52" s="5">
        <v>101.25839999999999</v>
      </c>
      <c r="E52" s="5">
        <v>96.660600000000002</v>
      </c>
      <c r="F52" s="5">
        <v>103.9529</v>
      </c>
      <c r="G52" s="5">
        <v>102.6442</v>
      </c>
      <c r="H52" s="5">
        <v>84.461399999999998</v>
      </c>
      <c r="J52" s="2">
        <v>39083</v>
      </c>
      <c r="K52" s="56">
        <v>-4.7523674626874755</v>
      </c>
      <c r="L52" s="57">
        <v>0.48825799075881465</v>
      </c>
      <c r="M52" s="57">
        <v>2.701720609704009</v>
      </c>
      <c r="N52" s="58">
        <v>-25.523274849779007</v>
      </c>
      <c r="O52" s="58">
        <v>-25.900541573841593</v>
      </c>
      <c r="P52" s="11">
        <v>0.73319999999999652</v>
      </c>
      <c r="R52" s="2">
        <v>39083</v>
      </c>
      <c r="S52" s="56">
        <v>7.8527030769719719</v>
      </c>
      <c r="T52" s="57">
        <v>4.0590451409227919</v>
      </c>
      <c r="U52" s="57">
        <v>1.7267979936813156</v>
      </c>
      <c r="V52" s="57">
        <v>8.2497662203505886</v>
      </c>
      <c r="W52" s="57">
        <v>4.0163841395691895</v>
      </c>
      <c r="X52" s="11">
        <v>4.2706000000000017</v>
      </c>
      <c r="Z52" s="2">
        <v>39083</v>
      </c>
      <c r="AA52" s="56">
        <v>7.8527030769719719</v>
      </c>
      <c r="AB52" s="57">
        <v>4.0590451409227919</v>
      </c>
      <c r="AC52" s="57">
        <v>1.7267979936813156</v>
      </c>
      <c r="AD52" s="57">
        <v>8.2497662203505886</v>
      </c>
      <c r="AE52" s="57">
        <v>4.0163841395691895</v>
      </c>
      <c r="AF52" s="11">
        <v>4.2706000000000017</v>
      </c>
      <c r="AH52" s="2">
        <v>39083</v>
      </c>
      <c r="AI52" s="76">
        <v>5.5128069409534408</v>
      </c>
      <c r="AJ52" s="77">
        <v>3.8058506817770539</v>
      </c>
      <c r="AK52" s="77">
        <v>-3.0517529059117168</v>
      </c>
      <c r="AL52" s="77"/>
      <c r="AM52" s="77"/>
      <c r="AN52" s="78">
        <v>-0.79885000000000161</v>
      </c>
      <c r="AO52" s="14"/>
      <c r="AP52" s="14"/>
      <c r="AQ52" s="47">
        <v>39083</v>
      </c>
      <c r="AR52" s="52">
        <f>IF(MONTH(Serie_Encadeada[[#This Row],[Período]])=1,Serie_Encadeada[[#This Row],[Fat.real]],Serie_Encadeada[[#This Row],[Fat.real]]+AR51)</f>
        <v>95.017799999999994</v>
      </c>
      <c r="AS52" s="52">
        <f>IF(MONTH(Serie_Encadeada[[#This Row],[Período]])=1,Serie_Encadeada[[#This Row],[Emprego]],Serie_Encadeada[[#This Row],[Emprego]]+AS51)</f>
        <v>101.25839999999999</v>
      </c>
      <c r="AT52" s="52">
        <f>IF(MONTH(Serie_Encadeada[[#This Row],[Período]])=1,Serie_Encadeada[[#This Row],[Horas]],Serie_Encadeada[[#This Row],[Horas]]+AT51)</f>
        <v>96.660600000000002</v>
      </c>
      <c r="AU52" s="52">
        <f>IF(MONTH(Serie_Encadeada[[#This Row],[Período]])=1,Serie_Encadeada[[#This Row],[Massa Real]],Serie_Encadeada[[#This Row],[Massa Real]]+AU51)</f>
        <v>103.9529</v>
      </c>
      <c r="AV52" s="52">
        <f>IF(MONTH(Serie_Encadeada[[#This Row],[Período]])=1,Serie_Encadeada[[#This Row],[RMR Real]],Serie_Encadeada[[#This Row],[RMR Real]]+AV51)</f>
        <v>102.6442</v>
      </c>
      <c r="AW52" s="52">
        <f>IF(MONTH(Serie_Encadeada[[#This Row],[Período]])=1,Serie_Encadeada[[#This Row],[UCI]],Serie_Encadeada[[#This Row],[UCI]]+AW51)</f>
        <v>84.461399999999998</v>
      </c>
      <c r="AX52" s="52">
        <f t="shared" si="0"/>
        <v>84.461399999999998</v>
      </c>
      <c r="AY52" s="47">
        <v>39083</v>
      </c>
      <c r="AZ52" s="46">
        <f t="shared" si="1"/>
        <v>1206.0251000000001</v>
      </c>
      <c r="BA52" s="48">
        <f t="shared" si="4"/>
        <v>1203.8869</v>
      </c>
      <c r="BB52" s="48">
        <f t="shared" si="4"/>
        <v>1201.6393</v>
      </c>
      <c r="BC52" s="49">
        <f t="shared" si="4"/>
        <v>1207.2167999999999</v>
      </c>
      <c r="BD52" s="49">
        <f t="shared" si="4"/>
        <v>1203.3142</v>
      </c>
      <c r="BE52" s="49">
        <f t="shared" si="3"/>
        <v>82.751233333333332</v>
      </c>
    </row>
    <row r="53" spans="1:59" ht="12.75" customHeight="1" x14ac:dyDescent="0.3">
      <c r="A53" s="2">
        <v>39114</v>
      </c>
      <c r="B53" s="31" t="str">
        <f>MONTH(Serie_Encadeada[[#This Row],[Período]])&amp;YEAR(Serie_Encadeada[[#This Row],[Período]])</f>
        <v>22007</v>
      </c>
      <c r="C53" s="5">
        <v>92.772400000000005</v>
      </c>
      <c r="D53" s="5">
        <v>102.42449999999999</v>
      </c>
      <c r="E53" s="5">
        <v>93.808499999999995</v>
      </c>
      <c r="F53" s="5">
        <v>108.6465</v>
      </c>
      <c r="G53" s="5">
        <v>106.0599</v>
      </c>
      <c r="H53" s="5">
        <v>83.863900000000001</v>
      </c>
      <c r="J53" s="2">
        <v>39114</v>
      </c>
      <c r="K53" s="56">
        <v>-2.3631361702754532</v>
      </c>
      <c r="L53" s="57">
        <v>1.1516081628783392</v>
      </c>
      <c r="M53" s="57">
        <v>-2.9506334535477818</v>
      </c>
      <c r="N53" s="58">
        <v>4.5151217522551113</v>
      </c>
      <c r="O53" s="58">
        <v>3.3277087258705325</v>
      </c>
      <c r="P53" s="11">
        <v>-0.59749999999999659</v>
      </c>
      <c r="R53" s="2">
        <v>39114</v>
      </c>
      <c r="S53" s="56">
        <v>6.0759102888798733</v>
      </c>
      <c r="T53" s="57">
        <v>5.2964609730396583</v>
      </c>
      <c r="U53" s="57">
        <v>1.1535637225883055</v>
      </c>
      <c r="V53" s="57">
        <v>5.6950708418132105</v>
      </c>
      <c r="W53" s="57">
        <v>0.36337518772019006</v>
      </c>
      <c r="X53" s="11">
        <v>3.7676000000000016</v>
      </c>
      <c r="Z53" s="2">
        <v>39114</v>
      </c>
      <c r="AA53" s="56">
        <v>6.9675509133443585</v>
      </c>
      <c r="AB53" s="57">
        <v>4.6776382701094805</v>
      </c>
      <c r="AC53" s="57">
        <v>1.4436630032728208</v>
      </c>
      <c r="AD53" s="57">
        <v>6.9289770298204907</v>
      </c>
      <c r="AE53" s="57">
        <v>2.1273586821474382</v>
      </c>
      <c r="AF53" s="11">
        <v>4.0190999999999946</v>
      </c>
      <c r="AH53" s="2">
        <v>39114</v>
      </c>
      <c r="AI53" s="76">
        <v>5.6514603120721736</v>
      </c>
      <c r="AJ53" s="77">
        <v>3.863922880297026</v>
      </c>
      <c r="AK53" s="77">
        <v>-3.1692956160988937</v>
      </c>
      <c r="AL53" s="77"/>
      <c r="AM53" s="77"/>
      <c r="AN53" s="78">
        <v>-0.32989166666668268</v>
      </c>
      <c r="AO53" s="14"/>
      <c r="AP53" s="14"/>
      <c r="AQ53" s="45">
        <v>39114</v>
      </c>
      <c r="AR53" s="52">
        <f>IF(MONTH(Serie_Encadeada[[#This Row],[Período]])=1,Serie_Encadeada[[#This Row],[Fat.real]],Serie_Encadeada[[#This Row],[Fat.real]]+AR52)</f>
        <v>187.7902</v>
      </c>
      <c r="AS53" s="52">
        <f>IF(MONTH(Serie_Encadeada[[#This Row],[Período]])=1,Serie_Encadeada[[#This Row],[Emprego]],Serie_Encadeada[[#This Row],[Emprego]]+AS52)</f>
        <v>203.68289999999999</v>
      </c>
      <c r="AT53" s="52">
        <f>IF(MONTH(Serie_Encadeada[[#This Row],[Período]])=1,Serie_Encadeada[[#This Row],[Horas]],Serie_Encadeada[[#This Row],[Horas]]+AT52)</f>
        <v>190.4691</v>
      </c>
      <c r="AU53" s="52">
        <f>IF(MONTH(Serie_Encadeada[[#This Row],[Período]])=1,Serie_Encadeada[[#This Row],[Massa Real]],Serie_Encadeada[[#This Row],[Massa Real]]+AU52)</f>
        <v>212.5994</v>
      </c>
      <c r="AV53" s="52">
        <f>IF(MONTH(Serie_Encadeada[[#This Row],[Período]])=1,Serie_Encadeada[[#This Row],[RMR Real]],Serie_Encadeada[[#This Row],[RMR Real]]+AV52)</f>
        <v>208.70409999999998</v>
      </c>
      <c r="AW53" s="52">
        <f>IF(MONTH(Serie_Encadeada[[#This Row],[Período]])=1,Serie_Encadeada[[#This Row],[UCI]],Serie_Encadeada[[#This Row],[UCI]]+AW52)</f>
        <v>168.3253</v>
      </c>
      <c r="AX53" s="52">
        <f t="shared" si="0"/>
        <v>84.162649999999999</v>
      </c>
      <c r="AY53" s="45">
        <v>39114</v>
      </c>
      <c r="AZ53" s="46">
        <f t="shared" si="1"/>
        <v>1211.3390000000002</v>
      </c>
      <c r="BA53" s="48">
        <f t="shared" si="4"/>
        <v>1209.0389</v>
      </c>
      <c r="BB53" s="48">
        <f t="shared" si="4"/>
        <v>1202.7091</v>
      </c>
      <c r="BC53" s="49">
        <f t="shared" si="4"/>
        <v>1213.0708999999999</v>
      </c>
      <c r="BD53" s="49">
        <f t="shared" si="4"/>
        <v>1203.6982</v>
      </c>
      <c r="BE53" s="49">
        <f t="shared" si="3"/>
        <v>83.065200000000004</v>
      </c>
    </row>
    <row r="54" spans="1:59" ht="12.75" customHeight="1" x14ac:dyDescent="0.3">
      <c r="A54" s="2">
        <v>39142</v>
      </c>
      <c r="B54" s="31" t="str">
        <f>MONTH(Serie_Encadeada[[#This Row],[Período]])&amp;YEAR(Serie_Encadeada[[#This Row],[Período]])</f>
        <v>32007</v>
      </c>
      <c r="C54" s="5">
        <v>109.08580000000001</v>
      </c>
      <c r="D54" s="5">
        <v>103.55800000000001</v>
      </c>
      <c r="E54" s="5">
        <v>104.9152</v>
      </c>
      <c r="F54" s="5">
        <v>101.0286</v>
      </c>
      <c r="G54" s="5">
        <v>97.534700000000001</v>
      </c>
      <c r="H54" s="5">
        <v>85.593500000000006</v>
      </c>
      <c r="J54" s="2">
        <v>39142</v>
      </c>
      <c r="K54" s="56">
        <v>17.584324648279015</v>
      </c>
      <c r="L54" s="57">
        <v>1.106668814590271</v>
      </c>
      <c r="M54" s="57">
        <v>11.839758657264538</v>
      </c>
      <c r="N54" s="58">
        <v>-7.0116386630034153</v>
      </c>
      <c r="O54" s="58">
        <v>-8.0380992250605541</v>
      </c>
      <c r="P54" s="11">
        <v>1.7296000000000049</v>
      </c>
      <c r="R54" s="2">
        <v>39142</v>
      </c>
      <c r="S54" s="56">
        <v>8.0988574316490531</v>
      </c>
      <c r="T54" s="57">
        <v>6.2298943014705879</v>
      </c>
      <c r="U54" s="57">
        <v>3.5800531153432229</v>
      </c>
      <c r="V54" s="57">
        <v>7.3910926767252603</v>
      </c>
      <c r="W54" s="57">
        <v>1.0473064674204773</v>
      </c>
      <c r="X54" s="11">
        <v>5.1866000000000128</v>
      </c>
      <c r="Z54" s="2">
        <v>39142</v>
      </c>
      <c r="AA54" s="56">
        <v>7.3804820829374211</v>
      </c>
      <c r="AB54" s="57">
        <v>5.1957452068180539</v>
      </c>
      <c r="AC54" s="57">
        <v>2.1923040330741426</v>
      </c>
      <c r="AD54" s="57">
        <v>7.0774029492820532</v>
      </c>
      <c r="AE54" s="57">
        <v>1.7808731373418969</v>
      </c>
      <c r="AF54" s="11">
        <v>4.4082666666666626</v>
      </c>
      <c r="AH54" s="2">
        <v>39142</v>
      </c>
      <c r="AI54" s="76">
        <v>5.9427072247970409</v>
      </c>
      <c r="AJ54" s="77">
        <v>4.0358504432974067</v>
      </c>
      <c r="AK54" s="77">
        <v>-2.9879527800058256</v>
      </c>
      <c r="AL54" s="77"/>
      <c r="AM54" s="77"/>
      <c r="AN54" s="78">
        <v>0.37776666666665903</v>
      </c>
      <c r="AO54" s="14"/>
      <c r="AP54" s="14"/>
      <c r="AQ54" s="47">
        <v>39142</v>
      </c>
      <c r="AR54" s="52">
        <f>IF(MONTH(Serie_Encadeada[[#This Row],[Período]])=1,Serie_Encadeada[[#This Row],[Fat.real]],Serie_Encadeada[[#This Row],[Fat.real]]+AR53)</f>
        <v>296.87599999999998</v>
      </c>
      <c r="AS54" s="52">
        <f>IF(MONTH(Serie_Encadeada[[#This Row],[Período]])=1,Serie_Encadeada[[#This Row],[Emprego]],Serie_Encadeada[[#This Row],[Emprego]]+AS53)</f>
        <v>307.24090000000001</v>
      </c>
      <c r="AT54" s="52">
        <f>IF(MONTH(Serie_Encadeada[[#This Row],[Período]])=1,Serie_Encadeada[[#This Row],[Horas]],Serie_Encadeada[[#This Row],[Horas]]+AT53)</f>
        <v>295.3843</v>
      </c>
      <c r="AU54" s="52">
        <f>IF(MONTH(Serie_Encadeada[[#This Row],[Período]])=1,Serie_Encadeada[[#This Row],[Massa Real]],Serie_Encadeada[[#This Row],[Massa Real]]+AU53)</f>
        <v>313.62799999999999</v>
      </c>
      <c r="AV54" s="52">
        <f>IF(MONTH(Serie_Encadeada[[#This Row],[Período]])=1,Serie_Encadeada[[#This Row],[RMR Real]],Serie_Encadeada[[#This Row],[RMR Real]]+AV53)</f>
        <v>306.23879999999997</v>
      </c>
      <c r="AW54" s="52">
        <f>IF(MONTH(Serie_Encadeada[[#This Row],[Período]])=1,Serie_Encadeada[[#This Row],[UCI]],Serie_Encadeada[[#This Row],[UCI]]+AW53)</f>
        <v>253.9188</v>
      </c>
      <c r="AX54" s="52">
        <f t="shared" si="0"/>
        <v>84.639600000000002</v>
      </c>
      <c r="AY54" s="47">
        <v>39142</v>
      </c>
      <c r="AZ54" s="46">
        <f t="shared" si="1"/>
        <v>1219.5118</v>
      </c>
      <c r="BA54" s="48">
        <f t="shared" si="4"/>
        <v>1215.1121000000001</v>
      </c>
      <c r="BB54" s="48">
        <f t="shared" si="4"/>
        <v>1206.3353</v>
      </c>
      <c r="BC54" s="49">
        <f t="shared" si="4"/>
        <v>1220.0241000000001</v>
      </c>
      <c r="BD54" s="49">
        <f t="shared" si="4"/>
        <v>1204.7090999999998</v>
      </c>
      <c r="BE54" s="49">
        <f t="shared" si="3"/>
        <v>83.497416666666652</v>
      </c>
    </row>
    <row r="55" spans="1:59" ht="12.75" customHeight="1" x14ac:dyDescent="0.3">
      <c r="A55" s="2">
        <v>39173</v>
      </c>
      <c r="B55" s="31" t="str">
        <f>MONTH(Serie_Encadeada[[#This Row],[Período]])&amp;YEAR(Serie_Encadeada[[#This Row],[Período]])</f>
        <v>42007</v>
      </c>
      <c r="C55" s="5">
        <v>103.6996</v>
      </c>
      <c r="D55" s="5">
        <v>105.8167</v>
      </c>
      <c r="E55" s="5">
        <v>101.8978</v>
      </c>
      <c r="F55" s="5">
        <v>100.18219999999999</v>
      </c>
      <c r="G55" s="5">
        <v>94.659800000000004</v>
      </c>
      <c r="H55" s="5">
        <v>84.920400000000001</v>
      </c>
      <c r="J55" s="2">
        <v>39173</v>
      </c>
      <c r="K55" s="56">
        <v>-4.9375812433882338</v>
      </c>
      <c r="L55" s="57">
        <v>2.1810965835570308</v>
      </c>
      <c r="M55" s="57">
        <v>-2.8760370279997511</v>
      </c>
      <c r="N55" s="58">
        <v>-0.83778256850040755</v>
      </c>
      <c r="O55" s="58">
        <v>-2.9475663533081011</v>
      </c>
      <c r="P55" s="11">
        <v>-0.67310000000000514</v>
      </c>
      <c r="R55" s="2">
        <v>39173</v>
      </c>
      <c r="S55" s="56">
        <v>13.075972735173316</v>
      </c>
      <c r="T55" s="57">
        <v>6.9540493609038503</v>
      </c>
      <c r="U55" s="57">
        <v>7.2769901153542165</v>
      </c>
      <c r="V55" s="57">
        <v>8.5187163052885744</v>
      </c>
      <c r="W55" s="57">
        <v>1.4525558788697219</v>
      </c>
      <c r="X55" s="11">
        <v>4.736699999999999</v>
      </c>
      <c r="Z55" s="2">
        <v>39173</v>
      </c>
      <c r="AA55" s="56">
        <v>8.7991438946816736</v>
      </c>
      <c r="AB55" s="57">
        <v>5.6406544715187197</v>
      </c>
      <c r="AC55" s="57">
        <v>3.4499360992747481</v>
      </c>
      <c r="AD55" s="57">
        <v>7.4228167395824007</v>
      </c>
      <c r="AE55" s="57">
        <v>1.7031596839047618</v>
      </c>
      <c r="AF55" s="11">
        <v>4.4903750000000002</v>
      </c>
      <c r="AH55" s="2">
        <v>39173</v>
      </c>
      <c r="AI55" s="76">
        <v>7.0637533932766914</v>
      </c>
      <c r="AJ55" s="77">
        <v>4.2569350927329648</v>
      </c>
      <c r="AK55" s="77">
        <v>-2.0430951557794748</v>
      </c>
      <c r="AL55" s="77"/>
      <c r="AM55" s="77"/>
      <c r="AN55" s="78">
        <v>1.0702666666666687</v>
      </c>
      <c r="AO55" s="14"/>
      <c r="AP55" s="14"/>
      <c r="AQ55" s="45">
        <v>39173</v>
      </c>
      <c r="AR55" s="52">
        <f>IF(MONTH(Serie_Encadeada[[#This Row],[Período]])=1,Serie_Encadeada[[#This Row],[Fat.real]],Serie_Encadeada[[#This Row],[Fat.real]]+AR54)</f>
        <v>400.57560000000001</v>
      </c>
      <c r="AS55" s="52">
        <f>IF(MONTH(Serie_Encadeada[[#This Row],[Período]])=1,Serie_Encadeada[[#This Row],[Emprego]],Serie_Encadeada[[#This Row],[Emprego]]+AS54)</f>
        <v>413.05759999999998</v>
      </c>
      <c r="AT55" s="52">
        <f>IF(MONTH(Serie_Encadeada[[#This Row],[Período]])=1,Serie_Encadeada[[#This Row],[Horas]],Serie_Encadeada[[#This Row],[Horas]]+AT54)</f>
        <v>397.28210000000001</v>
      </c>
      <c r="AU55" s="52">
        <f>IF(MONTH(Serie_Encadeada[[#This Row],[Período]])=1,Serie_Encadeada[[#This Row],[Massa Real]],Serie_Encadeada[[#This Row],[Massa Real]]+AU54)</f>
        <v>413.81020000000001</v>
      </c>
      <c r="AV55" s="52">
        <f>IF(MONTH(Serie_Encadeada[[#This Row],[Período]])=1,Serie_Encadeada[[#This Row],[RMR Real]],Serie_Encadeada[[#This Row],[RMR Real]]+AV54)</f>
        <v>400.89859999999999</v>
      </c>
      <c r="AW55" s="52">
        <f>IF(MONTH(Serie_Encadeada[[#This Row],[Período]])=1,Serie_Encadeada[[#This Row],[UCI]],Serie_Encadeada[[#This Row],[UCI]]+AW54)</f>
        <v>338.83920000000001</v>
      </c>
      <c r="AX55" s="52">
        <f t="shared" si="0"/>
        <v>84.709800000000001</v>
      </c>
      <c r="AY55" s="45">
        <v>39173</v>
      </c>
      <c r="AZ55" s="46">
        <f t="shared" si="1"/>
        <v>1231.5035</v>
      </c>
      <c r="BA55" s="48">
        <f t="shared" si="4"/>
        <v>1221.9922000000001</v>
      </c>
      <c r="BB55" s="48">
        <f t="shared" si="4"/>
        <v>1213.2474</v>
      </c>
      <c r="BC55" s="49">
        <f t="shared" si="4"/>
        <v>1227.8884</v>
      </c>
      <c r="BD55" s="49">
        <f t="shared" si="4"/>
        <v>1206.0643999999998</v>
      </c>
      <c r="BE55" s="49">
        <f t="shared" si="3"/>
        <v>83.89214166666666</v>
      </c>
    </row>
    <row r="56" spans="1:59" ht="12.75" customHeight="1" x14ac:dyDescent="0.3">
      <c r="A56" s="2">
        <v>39203</v>
      </c>
      <c r="B56" s="31" t="str">
        <f>MONTH(Serie_Encadeada[[#This Row],[Período]])&amp;YEAR(Serie_Encadeada[[#This Row],[Período]])</f>
        <v>52007</v>
      </c>
      <c r="C56" s="5">
        <v>114.4828</v>
      </c>
      <c r="D56" s="5">
        <v>107.48009999999999</v>
      </c>
      <c r="E56" s="5">
        <v>108.2256</v>
      </c>
      <c r="F56" s="5">
        <v>100.63639999999999</v>
      </c>
      <c r="G56" s="5">
        <v>93.617699999999999</v>
      </c>
      <c r="H56" s="5">
        <v>86.690799999999996</v>
      </c>
      <c r="J56" s="2">
        <v>39203</v>
      </c>
      <c r="K56" s="56">
        <v>10.398497197674816</v>
      </c>
      <c r="L56" s="57">
        <v>1.5719635936482577</v>
      </c>
      <c r="M56" s="57">
        <v>6.209947614178124</v>
      </c>
      <c r="N56" s="58">
        <v>0.45337395265825686</v>
      </c>
      <c r="O56" s="58">
        <v>-1.1008897124228076</v>
      </c>
      <c r="P56" s="11">
        <v>1.7703999999999951</v>
      </c>
      <c r="R56" s="2">
        <v>39203</v>
      </c>
      <c r="S56" s="56">
        <v>12.08474684132975</v>
      </c>
      <c r="T56" s="57">
        <v>6.9337753417788379</v>
      </c>
      <c r="U56" s="57">
        <v>3.4001230571680852</v>
      </c>
      <c r="V56" s="57">
        <v>9.7543525962893192</v>
      </c>
      <c r="W56" s="57">
        <v>2.6119447973194361</v>
      </c>
      <c r="X56" s="11">
        <v>4.9419999999999931</v>
      </c>
      <c r="Z56" s="2">
        <v>39203</v>
      </c>
      <c r="AA56" s="56">
        <v>9.5126813000126589</v>
      </c>
      <c r="AB56" s="57">
        <v>5.9050882437793115</v>
      </c>
      <c r="AC56" s="57">
        <v>3.4392674442398103</v>
      </c>
      <c r="AD56" s="57">
        <v>7.8710872751954239</v>
      </c>
      <c r="AE56" s="57">
        <v>1.8739659721267938</v>
      </c>
      <c r="AF56" s="11">
        <v>4.5806999999999931</v>
      </c>
      <c r="AH56" s="2">
        <v>39203</v>
      </c>
      <c r="AI56" s="76">
        <v>7.7844703655851468</v>
      </c>
      <c r="AJ56" s="77">
        <v>4.4682179678397667</v>
      </c>
      <c r="AK56" s="77">
        <v>-1.5835361288815626</v>
      </c>
      <c r="AL56" s="77"/>
      <c r="AM56" s="77"/>
      <c r="AN56" s="78">
        <v>1.6303583333333336</v>
      </c>
      <c r="AO56" s="14"/>
      <c r="AP56" s="14"/>
      <c r="AQ56" s="47">
        <v>39203</v>
      </c>
      <c r="AR56" s="52">
        <f>IF(MONTH(Serie_Encadeada[[#This Row],[Período]])=1,Serie_Encadeada[[#This Row],[Fat.real]],Serie_Encadeada[[#This Row],[Fat.real]]+AR55)</f>
        <v>515.05840000000001</v>
      </c>
      <c r="AS56" s="52">
        <f>IF(MONTH(Serie_Encadeada[[#This Row],[Período]])=1,Serie_Encadeada[[#This Row],[Emprego]],Serie_Encadeada[[#This Row],[Emprego]]+AS55)</f>
        <v>520.53769999999997</v>
      </c>
      <c r="AT56" s="52">
        <f>IF(MONTH(Serie_Encadeada[[#This Row],[Período]])=1,Serie_Encadeada[[#This Row],[Horas]],Serie_Encadeada[[#This Row],[Horas]]+AT55)</f>
        <v>505.5077</v>
      </c>
      <c r="AU56" s="52">
        <f>IF(MONTH(Serie_Encadeada[[#This Row],[Período]])=1,Serie_Encadeada[[#This Row],[Massa Real]],Serie_Encadeada[[#This Row],[Massa Real]]+AU55)</f>
        <v>514.44659999999999</v>
      </c>
      <c r="AV56" s="52">
        <f>IF(MONTH(Serie_Encadeada[[#This Row],[Período]])=1,Serie_Encadeada[[#This Row],[RMR Real]],Serie_Encadeada[[#This Row],[RMR Real]]+AV55)</f>
        <v>494.5163</v>
      </c>
      <c r="AW56" s="52">
        <f>IF(MONTH(Serie_Encadeada[[#This Row],[Período]])=1,Serie_Encadeada[[#This Row],[UCI]],Serie_Encadeada[[#This Row],[UCI]]+AW55)</f>
        <v>425.53</v>
      </c>
      <c r="AX56" s="52">
        <f t="shared" si="0"/>
        <v>85.105999999999995</v>
      </c>
      <c r="AY56" s="47">
        <v>39203</v>
      </c>
      <c r="AZ56" s="46">
        <f t="shared" si="1"/>
        <v>1243.8468</v>
      </c>
      <c r="BA56" s="48">
        <f t="shared" si="4"/>
        <v>1228.9613999999999</v>
      </c>
      <c r="BB56" s="48">
        <f t="shared" si="4"/>
        <v>1216.8062</v>
      </c>
      <c r="BC56" s="49">
        <f t="shared" si="4"/>
        <v>1236.8324000000002</v>
      </c>
      <c r="BD56" s="49">
        <f t="shared" si="4"/>
        <v>1208.4474</v>
      </c>
      <c r="BE56" s="49">
        <f t="shared" si="3"/>
        <v>84.303974999999994</v>
      </c>
    </row>
    <row r="57" spans="1:59" ht="12.75" customHeight="1" x14ac:dyDescent="0.3">
      <c r="A57" s="2">
        <v>39234</v>
      </c>
      <c r="B57" s="31" t="str">
        <f>MONTH(Serie_Encadeada[[#This Row],[Período]])&amp;YEAR(Serie_Encadeada[[#This Row],[Período]])</f>
        <v>62007</v>
      </c>
      <c r="C57" s="5">
        <v>110.4438</v>
      </c>
      <c r="D57" s="5">
        <v>109.30670000000001</v>
      </c>
      <c r="E57" s="5">
        <v>107.90900000000001</v>
      </c>
      <c r="F57" s="5">
        <v>105.8115</v>
      </c>
      <c r="G57" s="5">
        <v>96.787800000000004</v>
      </c>
      <c r="H57" s="5">
        <v>85.625399999999999</v>
      </c>
      <c r="J57" s="2">
        <v>39234</v>
      </c>
      <c r="K57" s="56">
        <v>-3.5280408934791967</v>
      </c>
      <c r="L57" s="57">
        <v>1.6994773916287884</v>
      </c>
      <c r="M57" s="57">
        <v>-0.29253707071154517</v>
      </c>
      <c r="N57" s="58">
        <v>5.142373932294876</v>
      </c>
      <c r="O57" s="58">
        <v>3.3862186317331071</v>
      </c>
      <c r="P57" s="11">
        <v>-1.0653999999999968</v>
      </c>
      <c r="R57" s="2">
        <v>39234</v>
      </c>
      <c r="S57" s="56">
        <v>9.518261174811661</v>
      </c>
      <c r="T57" s="57">
        <v>8.9125454978433059</v>
      </c>
      <c r="U57" s="57">
        <v>6.338172515599573</v>
      </c>
      <c r="V57" s="57">
        <v>11.691263166894847</v>
      </c>
      <c r="W57" s="57">
        <v>2.5308611241468357</v>
      </c>
      <c r="X57" s="11">
        <v>3.4963000000000051</v>
      </c>
      <c r="Z57" s="2">
        <v>39234</v>
      </c>
      <c r="AA57" s="56">
        <v>9.5136664871500987</v>
      </c>
      <c r="AB57" s="57">
        <v>6.4150506027198482</v>
      </c>
      <c r="AC57" s="57">
        <v>3.9377156555691926</v>
      </c>
      <c r="AD57" s="57">
        <v>8.5041854691483021</v>
      </c>
      <c r="AE57" s="57">
        <v>1.9809133342439746</v>
      </c>
      <c r="AF57" s="11">
        <v>4.399966666666657</v>
      </c>
      <c r="AH57" s="2">
        <v>39234</v>
      </c>
      <c r="AI57" s="76">
        <v>8.1931731325724222</v>
      </c>
      <c r="AJ57" s="77">
        <v>4.9115193271322779</v>
      </c>
      <c r="AK57" s="77">
        <v>-0.49108628924953401</v>
      </c>
      <c r="AL57" s="77"/>
      <c r="AM57" s="77"/>
      <c r="AN57" s="78">
        <v>2.0834499999999991</v>
      </c>
      <c r="AO57" s="14"/>
      <c r="AP57" s="14"/>
      <c r="AQ57" s="45">
        <v>39234</v>
      </c>
      <c r="AR57" s="52">
        <f>IF(MONTH(Serie_Encadeada[[#This Row],[Período]])=1,Serie_Encadeada[[#This Row],[Fat.real]],Serie_Encadeada[[#This Row],[Fat.real]]+AR56)</f>
        <v>625.50220000000002</v>
      </c>
      <c r="AS57" s="52">
        <f>IF(MONTH(Serie_Encadeada[[#This Row],[Período]])=1,Serie_Encadeada[[#This Row],[Emprego]],Serie_Encadeada[[#This Row],[Emprego]]+AS56)</f>
        <v>629.84439999999995</v>
      </c>
      <c r="AT57" s="52">
        <f>IF(MONTH(Serie_Encadeada[[#This Row],[Período]])=1,Serie_Encadeada[[#This Row],[Horas]],Serie_Encadeada[[#This Row],[Horas]]+AT56)</f>
        <v>613.41669999999999</v>
      </c>
      <c r="AU57" s="52">
        <f>IF(MONTH(Serie_Encadeada[[#This Row],[Período]])=1,Serie_Encadeada[[#This Row],[Massa Real]],Serie_Encadeada[[#This Row],[Massa Real]]+AU56)</f>
        <v>620.25810000000001</v>
      </c>
      <c r="AV57" s="52">
        <f>IF(MONTH(Serie_Encadeada[[#This Row],[Período]])=1,Serie_Encadeada[[#This Row],[RMR Real]],Serie_Encadeada[[#This Row],[RMR Real]]+AV56)</f>
        <v>591.30410000000006</v>
      </c>
      <c r="AW57" s="52">
        <f>IF(MONTH(Serie_Encadeada[[#This Row],[Período]])=1,Serie_Encadeada[[#This Row],[UCI]],Serie_Encadeada[[#This Row],[UCI]]+AW56)</f>
        <v>511.15539999999999</v>
      </c>
      <c r="AX57" s="52">
        <f t="shared" si="0"/>
        <v>85.192566666666664</v>
      </c>
      <c r="AY57" s="45">
        <v>39234</v>
      </c>
      <c r="AZ57" s="46">
        <f t="shared" si="1"/>
        <v>1253.4455</v>
      </c>
      <c r="BA57" s="48">
        <f t="shared" si="4"/>
        <v>1237.9061999999999</v>
      </c>
      <c r="BB57" s="48">
        <f t="shared" si="4"/>
        <v>1223.2380000000003</v>
      </c>
      <c r="BC57" s="49">
        <f t="shared" si="4"/>
        <v>1247.9082000000003</v>
      </c>
      <c r="BD57" s="49">
        <f t="shared" si="4"/>
        <v>1210.8365000000001</v>
      </c>
      <c r="BE57" s="49">
        <f t="shared" si="3"/>
        <v>84.595333333333329</v>
      </c>
    </row>
    <row r="58" spans="1:59" ht="12.75" customHeight="1" x14ac:dyDescent="0.3">
      <c r="A58" s="2">
        <v>39264</v>
      </c>
      <c r="B58" s="31" t="str">
        <f>MONTH(Serie_Encadeada[[#This Row],[Período]])&amp;YEAR(Serie_Encadeada[[#This Row],[Período]])</f>
        <v>72007</v>
      </c>
      <c r="C58" s="5">
        <v>115.4569</v>
      </c>
      <c r="D58" s="5">
        <v>109.4062</v>
      </c>
      <c r="E58" s="5">
        <v>109.6155</v>
      </c>
      <c r="F58" s="5">
        <v>102.86360000000001</v>
      </c>
      <c r="G58" s="5">
        <v>94.002600000000001</v>
      </c>
      <c r="H58" s="5">
        <v>85.821299999999994</v>
      </c>
      <c r="J58" s="2">
        <v>39264</v>
      </c>
      <c r="K58" s="56">
        <v>4.5390506302753151</v>
      </c>
      <c r="L58" s="57">
        <v>9.1028271825964846E-2</v>
      </c>
      <c r="M58" s="57">
        <v>1.5814250896588711</v>
      </c>
      <c r="N58" s="58">
        <v>-2.7859920708051487</v>
      </c>
      <c r="O58" s="58">
        <v>-2.8776354044621359</v>
      </c>
      <c r="P58" s="11">
        <v>0.19589999999999463</v>
      </c>
      <c r="R58" s="2">
        <v>39264</v>
      </c>
      <c r="S58" s="56">
        <v>14.807548505652033</v>
      </c>
      <c r="T58" s="57">
        <v>8.979870745643046</v>
      </c>
      <c r="U58" s="57">
        <v>8.1472923589350899</v>
      </c>
      <c r="V58" s="57">
        <v>6.2873273898829094</v>
      </c>
      <c r="W58" s="57">
        <v>-2.4932006447718065</v>
      </c>
      <c r="X58" s="11">
        <v>3.6766999999999967</v>
      </c>
      <c r="Z58" s="2">
        <v>39264</v>
      </c>
      <c r="AA58" s="56">
        <v>10.306221614305295</v>
      </c>
      <c r="AB58" s="57">
        <v>6.7869960484870919</v>
      </c>
      <c r="AC58" s="57">
        <v>4.5547093219314272</v>
      </c>
      <c r="AD58" s="57">
        <v>8.1832138681003244</v>
      </c>
      <c r="AE58" s="57">
        <v>1.3430596875653567</v>
      </c>
      <c r="AF58" s="11">
        <v>4.2966428571428423</v>
      </c>
      <c r="AH58" s="2">
        <v>39264</v>
      </c>
      <c r="AI58" s="76">
        <v>8.9518582139612271</v>
      </c>
      <c r="AJ58" s="77">
        <v>5.4056836780945101</v>
      </c>
      <c r="AK58" s="77">
        <v>0.6955497733667978</v>
      </c>
      <c r="AL58" s="77"/>
      <c r="AM58" s="77"/>
      <c r="AN58" s="78">
        <v>2.4987666666666541</v>
      </c>
      <c r="AO58" s="14"/>
      <c r="AP58" s="14"/>
      <c r="AQ58" s="47">
        <v>39264</v>
      </c>
      <c r="AR58" s="52">
        <f>IF(MONTH(Serie_Encadeada[[#This Row],[Período]])=1,Serie_Encadeada[[#This Row],[Fat.real]],Serie_Encadeada[[#This Row],[Fat.real]]+AR57)</f>
        <v>740.95910000000003</v>
      </c>
      <c r="AS58" s="52">
        <f>IF(MONTH(Serie_Encadeada[[#This Row],[Período]])=1,Serie_Encadeada[[#This Row],[Emprego]],Serie_Encadeada[[#This Row],[Emprego]]+AS57)</f>
        <v>739.25059999999996</v>
      </c>
      <c r="AT58" s="52">
        <f>IF(MONTH(Serie_Encadeada[[#This Row],[Período]])=1,Serie_Encadeada[[#This Row],[Horas]],Serie_Encadeada[[#This Row],[Horas]]+AT57)</f>
        <v>723.03219999999999</v>
      </c>
      <c r="AU58" s="52">
        <f>IF(MONTH(Serie_Encadeada[[#This Row],[Período]])=1,Serie_Encadeada[[#This Row],[Massa Real]],Serie_Encadeada[[#This Row],[Massa Real]]+AU57)</f>
        <v>723.12170000000003</v>
      </c>
      <c r="AV58" s="52">
        <f>IF(MONTH(Serie_Encadeada[[#This Row],[Período]])=1,Serie_Encadeada[[#This Row],[RMR Real]],Serie_Encadeada[[#This Row],[RMR Real]]+AV57)</f>
        <v>685.30670000000009</v>
      </c>
      <c r="AW58" s="52">
        <f>IF(MONTH(Serie_Encadeada[[#This Row],[Período]])=1,Serie_Encadeada[[#This Row],[UCI]],Serie_Encadeada[[#This Row],[UCI]]+AW57)</f>
        <v>596.97669999999994</v>
      </c>
      <c r="AX58" s="52">
        <f t="shared" si="0"/>
        <v>85.282385714285709</v>
      </c>
      <c r="AY58" s="47">
        <v>39264</v>
      </c>
      <c r="AZ58" s="46">
        <f t="shared" si="1"/>
        <v>1268.3367999999998</v>
      </c>
      <c r="BA58" s="48">
        <f t="shared" si="4"/>
        <v>1246.9211999999998</v>
      </c>
      <c r="BB58" s="48">
        <f t="shared" si="4"/>
        <v>1231.4958999999999</v>
      </c>
      <c r="BC58" s="49">
        <f t="shared" si="4"/>
        <v>1253.9929999999999</v>
      </c>
      <c r="BD58" s="49">
        <f t="shared" si="4"/>
        <v>1208.4329</v>
      </c>
      <c r="BE58" s="49">
        <f t="shared" si="3"/>
        <v>84.901724999999985</v>
      </c>
    </row>
    <row r="59" spans="1:59" ht="12.75" customHeight="1" x14ac:dyDescent="0.3">
      <c r="A59" s="2">
        <v>39295</v>
      </c>
      <c r="B59" s="31" t="str">
        <f>MONTH(Serie_Encadeada[[#This Row],[Período]])&amp;YEAR(Serie_Encadeada[[#This Row],[Período]])</f>
        <v>82007</v>
      </c>
      <c r="C59" s="5">
        <v>127.45650000000001</v>
      </c>
      <c r="D59" s="5">
        <v>110.053</v>
      </c>
      <c r="E59" s="5">
        <v>114.8749</v>
      </c>
      <c r="F59" s="5">
        <v>100.2471</v>
      </c>
      <c r="G59" s="5">
        <v>91.072699999999998</v>
      </c>
      <c r="H59" s="5">
        <v>87.913899999999998</v>
      </c>
      <c r="J59" s="2">
        <v>39295</v>
      </c>
      <c r="K59" s="56">
        <v>10.393142376072804</v>
      </c>
      <c r="L59" s="57">
        <v>0.59119135844220794</v>
      </c>
      <c r="M59" s="57">
        <v>4.7980440722343092</v>
      </c>
      <c r="N59" s="58">
        <v>-2.5436597591373449</v>
      </c>
      <c r="O59" s="58">
        <v>-3.1168286834619505</v>
      </c>
      <c r="P59" s="11">
        <v>2.0926000000000045</v>
      </c>
      <c r="R59" s="2">
        <v>39295</v>
      </c>
      <c r="S59" s="56">
        <v>18.70475456051679</v>
      </c>
      <c r="T59" s="57">
        <v>8.8508511993543291</v>
      </c>
      <c r="U59" s="57">
        <v>7.3385528648088947</v>
      </c>
      <c r="V59" s="57">
        <v>5.1833548427712559</v>
      </c>
      <c r="W59" s="57">
        <v>-3.3809818840733552</v>
      </c>
      <c r="X59" s="11">
        <v>4.0827000000000027</v>
      </c>
      <c r="Z59" s="2">
        <v>39295</v>
      </c>
      <c r="AA59" s="56">
        <v>11.463673750506839</v>
      </c>
      <c r="AB59" s="57">
        <v>7.0500064975914585</v>
      </c>
      <c r="AC59" s="57">
        <v>4.9277952864664609</v>
      </c>
      <c r="AD59" s="57">
        <v>7.8088571068683663</v>
      </c>
      <c r="AE59" s="57">
        <v>0.76512925248824637</v>
      </c>
      <c r="AF59" s="11">
        <v>4.2698999999999927</v>
      </c>
      <c r="AH59" s="2">
        <v>39295</v>
      </c>
      <c r="AI59" s="76">
        <v>10.098937917719203</v>
      </c>
      <c r="AJ59" s="77">
        <v>5.886339465316353</v>
      </c>
      <c r="AK59" s="77">
        <v>1.6957390102766603</v>
      </c>
      <c r="AL59" s="77"/>
      <c r="AM59" s="77"/>
      <c r="AN59" s="78">
        <v>3.1156416666666615</v>
      </c>
      <c r="AO59" s="14"/>
      <c r="AP59" s="14"/>
      <c r="AQ59" s="45">
        <v>39295</v>
      </c>
      <c r="AR59" s="52">
        <f>IF(MONTH(Serie_Encadeada[[#This Row],[Período]])=1,Serie_Encadeada[[#This Row],[Fat.real]],Serie_Encadeada[[#This Row],[Fat.real]]+AR58)</f>
        <v>868.41560000000004</v>
      </c>
      <c r="AS59" s="52">
        <f>IF(MONTH(Serie_Encadeada[[#This Row],[Período]])=1,Serie_Encadeada[[#This Row],[Emprego]],Serie_Encadeada[[#This Row],[Emprego]]+AS58)</f>
        <v>849.30359999999996</v>
      </c>
      <c r="AT59" s="52">
        <f>IF(MONTH(Serie_Encadeada[[#This Row],[Período]])=1,Serie_Encadeada[[#This Row],[Horas]],Serie_Encadeada[[#This Row],[Horas]]+AT58)</f>
        <v>837.90710000000001</v>
      </c>
      <c r="AU59" s="52">
        <f>IF(MONTH(Serie_Encadeada[[#This Row],[Período]])=1,Serie_Encadeada[[#This Row],[Massa Real]],Serie_Encadeada[[#This Row],[Massa Real]]+AU58)</f>
        <v>823.36880000000008</v>
      </c>
      <c r="AV59" s="52">
        <f>IF(MONTH(Serie_Encadeada[[#This Row],[Período]])=1,Serie_Encadeada[[#This Row],[RMR Real]],Serie_Encadeada[[#This Row],[RMR Real]]+AV58)</f>
        <v>776.37940000000003</v>
      </c>
      <c r="AW59" s="52">
        <f>IF(MONTH(Serie_Encadeada[[#This Row],[Período]])=1,Serie_Encadeada[[#This Row],[UCI]],Serie_Encadeada[[#This Row],[UCI]]+AW58)</f>
        <v>684.89059999999995</v>
      </c>
      <c r="AX59" s="52">
        <f t="shared" si="0"/>
        <v>85.611324999999994</v>
      </c>
      <c r="AY59" s="45">
        <v>39295</v>
      </c>
      <c r="AZ59" s="46">
        <f t="shared" si="1"/>
        <v>1288.4205999999999</v>
      </c>
      <c r="BA59" s="48">
        <f t="shared" si="4"/>
        <v>1255.8697999999999</v>
      </c>
      <c r="BB59" s="48">
        <f t="shared" si="4"/>
        <v>1239.3497</v>
      </c>
      <c r="BC59" s="49">
        <f t="shared" si="4"/>
        <v>1258.9331</v>
      </c>
      <c r="BD59" s="49">
        <f t="shared" si="4"/>
        <v>1205.2460000000001</v>
      </c>
      <c r="BE59" s="49">
        <f t="shared" si="3"/>
        <v>85.241949999999989</v>
      </c>
    </row>
    <row r="60" spans="1:59" ht="12.75" customHeight="1" x14ac:dyDescent="0.3">
      <c r="A60" s="2">
        <v>39326</v>
      </c>
      <c r="B60" s="31" t="str">
        <f>MONTH(Serie_Encadeada[[#This Row],[Período]])&amp;YEAR(Serie_Encadeada[[#This Row],[Período]])</f>
        <v>92007</v>
      </c>
      <c r="C60" s="5">
        <v>113.13890000000001</v>
      </c>
      <c r="D60" s="5">
        <v>110.4366</v>
      </c>
      <c r="E60" s="5">
        <v>108.7953</v>
      </c>
      <c r="F60" s="5">
        <v>97.795699999999997</v>
      </c>
      <c r="G60" s="5">
        <v>88.538799999999995</v>
      </c>
      <c r="H60" s="5">
        <v>87.696200000000005</v>
      </c>
      <c r="J60" s="2">
        <v>39326</v>
      </c>
      <c r="K60" s="56">
        <v>-11.233322741484349</v>
      </c>
      <c r="L60" s="57">
        <v>0.34855933050439453</v>
      </c>
      <c r="M60" s="57">
        <v>-5.292365869306523</v>
      </c>
      <c r="N60" s="58">
        <v>-2.4453575215642216</v>
      </c>
      <c r="O60" s="58">
        <v>-2.7822827257784195</v>
      </c>
      <c r="P60" s="11">
        <v>-0.21769999999999357</v>
      </c>
      <c r="R60" s="2">
        <v>39326</v>
      </c>
      <c r="S60" s="56">
        <v>9.2492972693203956</v>
      </c>
      <c r="T60" s="57">
        <v>8.4785619566818831</v>
      </c>
      <c r="U60" s="57">
        <v>8.449779004092953</v>
      </c>
      <c r="V60" s="57">
        <v>3.9847694956091524</v>
      </c>
      <c r="W60" s="57">
        <v>-4.161362672000978</v>
      </c>
      <c r="X60" s="11">
        <v>3.8094999999999999</v>
      </c>
      <c r="Z60" s="2">
        <v>39326</v>
      </c>
      <c r="AA60" s="56">
        <v>11.203867119267155</v>
      </c>
      <c r="AB60" s="57">
        <v>7.2124707557475309</v>
      </c>
      <c r="AC60" s="57">
        <v>5.3208651485830201</v>
      </c>
      <c r="AD60" s="57">
        <v>7.3895784027178149</v>
      </c>
      <c r="AE60" s="57">
        <v>0.23767267137454665</v>
      </c>
      <c r="AF60" s="11">
        <v>4.2187444444444395</v>
      </c>
      <c r="AH60" s="2">
        <v>39326</v>
      </c>
      <c r="AI60" s="76">
        <v>10.640559797253179</v>
      </c>
      <c r="AJ60" s="77">
        <v>6.325927412055008</v>
      </c>
      <c r="AK60" s="77">
        <v>3.0802908094688113</v>
      </c>
      <c r="AL60" s="77"/>
      <c r="AM60" s="77"/>
      <c r="AN60" s="78">
        <v>3.4801333333333417</v>
      </c>
      <c r="AO60" s="14"/>
      <c r="AP60" s="14"/>
      <c r="AQ60" s="47">
        <v>39326</v>
      </c>
      <c r="AR60" s="52">
        <f>IF(MONTH(Serie_Encadeada[[#This Row],[Período]])=1,Serie_Encadeada[[#This Row],[Fat.real]],Serie_Encadeada[[#This Row],[Fat.real]]+AR59)</f>
        <v>981.55450000000008</v>
      </c>
      <c r="AS60" s="52">
        <f>IF(MONTH(Serie_Encadeada[[#This Row],[Período]])=1,Serie_Encadeada[[#This Row],[Emprego]],Serie_Encadeada[[#This Row],[Emprego]]+AS59)</f>
        <v>959.74019999999996</v>
      </c>
      <c r="AT60" s="52">
        <f>IF(MONTH(Serie_Encadeada[[#This Row],[Período]])=1,Serie_Encadeada[[#This Row],[Horas]],Serie_Encadeada[[#This Row],[Horas]]+AT59)</f>
        <v>946.70240000000001</v>
      </c>
      <c r="AU60" s="52">
        <f>IF(MONTH(Serie_Encadeada[[#This Row],[Período]])=1,Serie_Encadeada[[#This Row],[Massa Real]],Serie_Encadeada[[#This Row],[Massa Real]]+AU59)</f>
        <v>921.16450000000009</v>
      </c>
      <c r="AV60" s="52">
        <f>IF(MONTH(Serie_Encadeada[[#This Row],[Período]])=1,Serie_Encadeada[[#This Row],[RMR Real]],Serie_Encadeada[[#This Row],[RMR Real]]+AV59)</f>
        <v>864.91820000000007</v>
      </c>
      <c r="AW60" s="52">
        <f>IF(MONTH(Serie_Encadeada[[#This Row],[Período]])=1,Serie_Encadeada[[#This Row],[UCI]],Serie_Encadeada[[#This Row],[UCI]]+AW59)</f>
        <v>772.58679999999993</v>
      </c>
      <c r="AX60" s="52">
        <f t="shared" si="0"/>
        <v>85.842977777777776</v>
      </c>
      <c r="AY60" s="47">
        <v>39326</v>
      </c>
      <c r="AZ60" s="46">
        <f t="shared" si="1"/>
        <v>1297.9992</v>
      </c>
      <c r="BA60" s="48">
        <f t="shared" si="4"/>
        <v>1264.5014000000001</v>
      </c>
      <c r="BB60" s="48">
        <f t="shared" si="4"/>
        <v>1247.8263999999999</v>
      </c>
      <c r="BC60" s="49">
        <f t="shared" si="4"/>
        <v>1262.6806999999999</v>
      </c>
      <c r="BD60" s="49">
        <f t="shared" si="4"/>
        <v>1201.4016000000001</v>
      </c>
      <c r="BE60" s="49">
        <f t="shared" si="3"/>
        <v>85.559408333333337</v>
      </c>
    </row>
    <row r="61" spans="1:59" x14ac:dyDescent="0.3">
      <c r="A61" s="2">
        <v>39356</v>
      </c>
      <c r="B61" s="31" t="str">
        <f>MONTH(Serie_Encadeada[[#This Row],[Período]])&amp;YEAR(Serie_Encadeada[[#This Row],[Período]])</f>
        <v>102007</v>
      </c>
      <c r="C61" s="5">
        <v>124.5371</v>
      </c>
      <c r="D61" s="5">
        <v>110.49509999999999</v>
      </c>
      <c r="E61" s="5">
        <v>116.0103</v>
      </c>
      <c r="F61" s="5">
        <v>103.6185</v>
      </c>
      <c r="G61" s="5">
        <v>93.760999999999996</v>
      </c>
      <c r="H61" s="5">
        <v>87.877099999999999</v>
      </c>
      <c r="J61" s="2">
        <v>39356</v>
      </c>
      <c r="K61" s="56">
        <v>10.074519020425324</v>
      </c>
      <c r="L61" s="57">
        <v>5.2971569208029874E-2</v>
      </c>
      <c r="M61" s="57">
        <v>6.6317203040940225</v>
      </c>
      <c r="N61" s="58">
        <v>5.9540450142490942</v>
      </c>
      <c r="O61" s="58">
        <v>5.8982050807103787</v>
      </c>
      <c r="P61" s="11">
        <v>0.18089999999999407</v>
      </c>
      <c r="R61" s="2">
        <v>39356</v>
      </c>
      <c r="S61" s="56">
        <v>14.956933991915722</v>
      </c>
      <c r="T61" s="57">
        <v>8.2841541407540831</v>
      </c>
      <c r="U61" s="57">
        <v>12.124296144233167</v>
      </c>
      <c r="V61" s="57">
        <v>9.7280479836835045</v>
      </c>
      <c r="W61" s="57">
        <v>1.3247945914577233</v>
      </c>
      <c r="X61" s="11">
        <v>3.3117000000000019</v>
      </c>
      <c r="Z61" s="2">
        <v>39356</v>
      </c>
      <c r="AA61" s="56">
        <v>11.614144922294832</v>
      </c>
      <c r="AB61" s="57">
        <v>7.3221323688899513</v>
      </c>
      <c r="AC61" s="57">
        <v>6.0231440360125168</v>
      </c>
      <c r="AD61" s="57">
        <v>7.6214878560452686</v>
      </c>
      <c r="AE61" s="57">
        <v>0.34296539939974191</v>
      </c>
      <c r="AF61" s="11">
        <v>4.1280399999999986</v>
      </c>
      <c r="AH61" s="2">
        <v>39356</v>
      </c>
      <c r="AI61" s="76">
        <v>11.106126854167549</v>
      </c>
      <c r="AJ61" s="77">
        <v>6.7554000824050195</v>
      </c>
      <c r="AK61" s="77">
        <v>4.5410203999872865</v>
      </c>
      <c r="AL61" s="77"/>
      <c r="AM61" s="77"/>
      <c r="AN61" s="78">
        <v>3.775100000000009</v>
      </c>
      <c r="AO61" s="14"/>
      <c r="AP61" s="14"/>
      <c r="AQ61" s="45">
        <v>39356</v>
      </c>
      <c r="AR61" s="52">
        <f>IF(MONTH(Serie_Encadeada[[#This Row],[Período]])=1,Serie_Encadeada[[#This Row],[Fat.real]],Serie_Encadeada[[#This Row],[Fat.real]]+AR60)</f>
        <v>1106.0916</v>
      </c>
      <c r="AS61" s="52">
        <f>IF(MONTH(Serie_Encadeada[[#This Row],[Período]])=1,Serie_Encadeada[[#This Row],[Emprego]],Serie_Encadeada[[#This Row],[Emprego]]+AS60)</f>
        <v>1070.2353000000001</v>
      </c>
      <c r="AT61" s="52">
        <f>IF(MONTH(Serie_Encadeada[[#This Row],[Período]])=1,Serie_Encadeada[[#This Row],[Horas]],Serie_Encadeada[[#This Row],[Horas]]+AT60)</f>
        <v>1062.7127</v>
      </c>
      <c r="AU61" s="52">
        <f>IF(MONTH(Serie_Encadeada[[#This Row],[Período]])=1,Serie_Encadeada[[#This Row],[Massa Real]],Serie_Encadeada[[#This Row],[Massa Real]]+AU60)</f>
        <v>1024.7830000000001</v>
      </c>
      <c r="AV61" s="52">
        <f>IF(MONTH(Serie_Encadeada[[#This Row],[Período]])=1,Serie_Encadeada[[#This Row],[RMR Real]],Serie_Encadeada[[#This Row],[RMR Real]]+AV60)</f>
        <v>958.67920000000004</v>
      </c>
      <c r="AW61" s="52">
        <f>IF(MONTH(Serie_Encadeada[[#This Row],[Período]])=1,Serie_Encadeada[[#This Row],[UCI]],Serie_Encadeada[[#This Row],[UCI]]+AW60)</f>
        <v>860.46389999999997</v>
      </c>
      <c r="AX61" s="52">
        <f t="shared" si="0"/>
        <v>86.046390000000002</v>
      </c>
      <c r="AY61" s="45">
        <v>39356</v>
      </c>
      <c r="AZ61" s="46">
        <f t="shared" si="1"/>
        <v>1314.2026000000001</v>
      </c>
      <c r="BA61" s="48">
        <f t="shared" si="4"/>
        <v>1272.9547</v>
      </c>
      <c r="BB61" s="48">
        <f t="shared" si="4"/>
        <v>1260.3708999999999</v>
      </c>
      <c r="BC61" s="49">
        <f t="shared" si="4"/>
        <v>1271.8670999999999</v>
      </c>
      <c r="BD61" s="49">
        <f t="shared" si="4"/>
        <v>1202.6275000000001</v>
      </c>
      <c r="BE61" s="49">
        <f t="shared" si="3"/>
        <v>85.835383333333326</v>
      </c>
    </row>
    <row r="62" spans="1:59" ht="12.75" customHeight="1" x14ac:dyDescent="0.3">
      <c r="A62" s="2">
        <v>39387</v>
      </c>
      <c r="B62" s="31" t="str">
        <f>MONTH(Serie_Encadeada[[#This Row],[Período]])&amp;YEAR(Serie_Encadeada[[#This Row],[Período]])</f>
        <v>112007</v>
      </c>
      <c r="C62" s="5">
        <v>124.4153</v>
      </c>
      <c r="D62" s="5">
        <v>110.66070000000001</v>
      </c>
      <c r="E62" s="5">
        <v>113.7255</v>
      </c>
      <c r="F62" s="5">
        <v>119.0967</v>
      </c>
      <c r="G62" s="5">
        <v>107.6071</v>
      </c>
      <c r="H62" s="5">
        <v>87.500399999999999</v>
      </c>
      <c r="J62" s="2">
        <v>39387</v>
      </c>
      <c r="K62" s="56">
        <v>-9.7802181036810112E-2</v>
      </c>
      <c r="L62" s="57">
        <v>0.14987089925255687</v>
      </c>
      <c r="M62" s="57">
        <v>-1.9694802961461215</v>
      </c>
      <c r="N62" s="58">
        <v>14.937680047481869</v>
      </c>
      <c r="O62" s="58">
        <v>14.76744062030056</v>
      </c>
      <c r="P62" s="11">
        <v>-0.37669999999999959</v>
      </c>
      <c r="R62" s="2">
        <v>39387</v>
      </c>
      <c r="S62" s="56">
        <v>14.824789136917262</v>
      </c>
      <c r="T62" s="57">
        <v>8.5408962953517822</v>
      </c>
      <c r="U62" s="57">
        <v>9.8368366357479697</v>
      </c>
      <c r="V62" s="57">
        <v>10.78103257108414</v>
      </c>
      <c r="W62" s="57">
        <v>2.0687476820256059</v>
      </c>
      <c r="X62" s="11">
        <v>1.667900000000003</v>
      </c>
      <c r="Z62" s="2">
        <v>39387</v>
      </c>
      <c r="AA62" s="56">
        <v>11.930587597268996</v>
      </c>
      <c r="AB62" s="57">
        <v>7.4351781756918944</v>
      </c>
      <c r="AC62" s="57">
        <v>6.38020900446132</v>
      </c>
      <c r="AD62" s="57">
        <v>7.9420180938907476</v>
      </c>
      <c r="AE62" s="57">
        <v>0.51447519420198129</v>
      </c>
      <c r="AF62" s="11">
        <v>3.9043909090909068</v>
      </c>
      <c r="AH62" s="2">
        <v>39387</v>
      </c>
      <c r="AI62" s="76">
        <v>11.316632924099061</v>
      </c>
      <c r="AJ62" s="77">
        <v>7.1187096835663652</v>
      </c>
      <c r="AK62" s="77">
        <v>5.5266711577547083</v>
      </c>
      <c r="AL62" s="77"/>
      <c r="AM62" s="77"/>
      <c r="AN62" s="78">
        <v>3.722683333333336</v>
      </c>
      <c r="AO62" s="14"/>
      <c r="AP62" s="14"/>
      <c r="AQ62" s="47">
        <v>39387</v>
      </c>
      <c r="AR62" s="52">
        <f>IF(MONTH(Serie_Encadeada[[#This Row],[Período]])=1,Serie_Encadeada[[#This Row],[Fat.real]],Serie_Encadeada[[#This Row],[Fat.real]]+AR61)</f>
        <v>1230.5068999999999</v>
      </c>
      <c r="AS62" s="52">
        <f>IF(MONTH(Serie_Encadeada[[#This Row],[Período]])=1,Serie_Encadeada[[#This Row],[Emprego]],Serie_Encadeada[[#This Row],[Emprego]]+AS61)</f>
        <v>1180.896</v>
      </c>
      <c r="AT62" s="52">
        <f>IF(MONTH(Serie_Encadeada[[#This Row],[Período]])=1,Serie_Encadeada[[#This Row],[Horas]],Serie_Encadeada[[#This Row],[Horas]]+AT61)</f>
        <v>1176.4382000000001</v>
      </c>
      <c r="AU62" s="52">
        <f>IF(MONTH(Serie_Encadeada[[#This Row],[Período]])=1,Serie_Encadeada[[#This Row],[Massa Real]],Serie_Encadeada[[#This Row],[Massa Real]]+AU61)</f>
        <v>1143.8797000000002</v>
      </c>
      <c r="AV62" s="52">
        <f>IF(MONTH(Serie_Encadeada[[#This Row],[Período]])=1,Serie_Encadeada[[#This Row],[RMR Real]],Serie_Encadeada[[#This Row],[RMR Real]]+AV61)</f>
        <v>1066.2863</v>
      </c>
      <c r="AW62" s="52">
        <f>IF(MONTH(Serie_Encadeada[[#This Row],[Período]])=1,Serie_Encadeada[[#This Row],[UCI]],Serie_Encadeada[[#This Row],[UCI]]+AW61)</f>
        <v>947.96429999999998</v>
      </c>
      <c r="AX62" s="52">
        <f t="shared" si="0"/>
        <v>86.178572727272723</v>
      </c>
      <c r="AY62" s="47">
        <v>39387</v>
      </c>
      <c r="AZ62" s="46">
        <f t="shared" si="1"/>
        <v>1330.2656000000002</v>
      </c>
      <c r="BA62" s="48">
        <f t="shared" si="4"/>
        <v>1281.6623999999999</v>
      </c>
      <c r="BB62" s="48">
        <f t="shared" si="4"/>
        <v>1270.556</v>
      </c>
      <c r="BC62" s="49">
        <f t="shared" si="4"/>
        <v>1283.4574</v>
      </c>
      <c r="BD62" s="49">
        <f t="shared" si="4"/>
        <v>1204.8084999999999</v>
      </c>
      <c r="BE62" s="49">
        <f t="shared" si="3"/>
        <v>85.974374999999995</v>
      </c>
    </row>
    <row r="63" spans="1:59" ht="12.75" customHeight="1" x14ac:dyDescent="0.3">
      <c r="A63" s="2">
        <v>39417</v>
      </c>
      <c r="B63" s="31" t="str">
        <f>MONTH(Serie_Encadeada[[#This Row],[Período]])&amp;YEAR(Serie_Encadeada[[#This Row],[Período]])</f>
        <v>122007</v>
      </c>
      <c r="C63" s="5">
        <v>113.1956</v>
      </c>
      <c r="D63" s="5">
        <v>109.13549999999999</v>
      </c>
      <c r="E63" s="5">
        <v>103.3779</v>
      </c>
      <c r="F63" s="5">
        <v>154.82980000000001</v>
      </c>
      <c r="G63" s="5">
        <v>141.84780000000001</v>
      </c>
      <c r="H63" s="5">
        <v>86.234899999999996</v>
      </c>
      <c r="J63" s="2">
        <v>39417</v>
      </c>
      <c r="K63" s="56">
        <v>-9.0179423270289121</v>
      </c>
      <c r="L63" s="57">
        <v>-1.3782670812673445</v>
      </c>
      <c r="M63" s="57">
        <v>-9.0987509397628497</v>
      </c>
      <c r="N63" s="58">
        <v>30.003434184154564</v>
      </c>
      <c r="O63" s="58">
        <v>31.820112241664354</v>
      </c>
      <c r="P63" s="11">
        <v>-1.265500000000003</v>
      </c>
      <c r="R63" s="2">
        <v>39417</v>
      </c>
      <c r="S63" s="56">
        <v>13.469401666220584</v>
      </c>
      <c r="T63" s="57">
        <v>8.3054470537798206</v>
      </c>
      <c r="U63" s="57">
        <v>9.8388402618845685</v>
      </c>
      <c r="V63" s="57">
        <v>10.927318618948451</v>
      </c>
      <c r="W63" s="57">
        <v>2.4007704180268639</v>
      </c>
      <c r="X63" s="11">
        <v>2.506699999999995</v>
      </c>
      <c r="Z63" s="2">
        <v>39417</v>
      </c>
      <c r="AA63" s="56">
        <v>12.058607952301823</v>
      </c>
      <c r="AB63" s="57">
        <v>7.5082602246401038</v>
      </c>
      <c r="AC63" s="57">
        <v>6.6514749810103799</v>
      </c>
      <c r="AD63" s="57">
        <v>8.2894568431690416</v>
      </c>
      <c r="AE63" s="57">
        <v>0.73233786144973456</v>
      </c>
      <c r="AF63" s="11">
        <v>3.7879166666666748</v>
      </c>
      <c r="AH63" s="2">
        <v>39417</v>
      </c>
      <c r="AI63" s="76">
        <v>12.058607952301823</v>
      </c>
      <c r="AJ63" s="77">
        <v>7.5082602246401038</v>
      </c>
      <c r="AK63" s="77">
        <v>6.6514749810103799</v>
      </c>
      <c r="AL63" s="77"/>
      <c r="AM63" s="77"/>
      <c r="AN63" s="78">
        <v>3.7879166666666748</v>
      </c>
      <c r="AO63" s="14"/>
      <c r="AP63" s="14"/>
      <c r="AQ63" s="45">
        <v>39417</v>
      </c>
      <c r="AR63" s="52">
        <f>IF(MONTH(Serie_Encadeada[[#This Row],[Período]])=1,Serie_Encadeada[[#This Row],[Fat.real]],Serie_Encadeada[[#This Row],[Fat.real]]+AR62)</f>
        <v>1343.7024999999999</v>
      </c>
      <c r="AS63" s="52">
        <f>IF(MONTH(Serie_Encadeada[[#This Row],[Período]])=1,Serie_Encadeada[[#This Row],[Emprego]],Serie_Encadeada[[#This Row],[Emprego]]+AS62)</f>
        <v>1290.0315000000001</v>
      </c>
      <c r="AT63" s="52">
        <f>IF(MONTH(Serie_Encadeada[[#This Row],[Período]])=1,Serie_Encadeada[[#This Row],[Horas]],Serie_Encadeada[[#This Row],[Horas]]+AT62)</f>
        <v>1279.8161</v>
      </c>
      <c r="AU63" s="52">
        <f>IF(MONTH(Serie_Encadeada[[#This Row],[Período]])=1,Serie_Encadeada[[#This Row],[Massa Real]],Serie_Encadeada[[#This Row],[Massa Real]]+AU62)</f>
        <v>1298.7095000000002</v>
      </c>
      <c r="AV63" s="52">
        <f>IF(MONTH(Serie_Encadeada[[#This Row],[Período]])=1,Serie_Encadeada[[#This Row],[RMR Real]],Serie_Encadeada[[#This Row],[RMR Real]]+AV62)</f>
        <v>1208.1341</v>
      </c>
      <c r="AW63" s="52">
        <f>IF(MONTH(Serie_Encadeada[[#This Row],[Período]])=1,Serie_Encadeada[[#This Row],[UCI]],Serie_Encadeada[[#This Row],[UCI]]+AW62)</f>
        <v>1034.1992</v>
      </c>
      <c r="AX63" s="52">
        <f t="shared" si="0"/>
        <v>86.183266666666668</v>
      </c>
      <c r="AY63" s="45">
        <v>39417</v>
      </c>
      <c r="AZ63" s="46">
        <f t="shared" si="1"/>
        <v>1343.7024999999999</v>
      </c>
      <c r="BA63" s="48">
        <f t="shared" si="4"/>
        <v>1290.0315000000001</v>
      </c>
      <c r="BB63" s="48">
        <f t="shared" si="4"/>
        <v>1279.8161</v>
      </c>
      <c r="BC63" s="49">
        <f t="shared" si="4"/>
        <v>1298.7095000000002</v>
      </c>
      <c r="BD63" s="49">
        <f t="shared" si="4"/>
        <v>1208.1341</v>
      </c>
      <c r="BE63" s="49">
        <f t="shared" si="3"/>
        <v>86.183266666666668</v>
      </c>
    </row>
    <row r="64" spans="1:59" ht="12.75" customHeight="1" x14ac:dyDescent="0.3">
      <c r="A64" s="2">
        <v>39448</v>
      </c>
      <c r="B64" s="31" t="str">
        <f>MONTH(Serie_Encadeada[[#This Row],[Período]])&amp;YEAR(Serie_Encadeada[[#This Row],[Período]])</f>
        <v>12008</v>
      </c>
      <c r="C64" s="5">
        <v>116.0009</v>
      </c>
      <c r="D64" s="5">
        <v>109.12649999999999</v>
      </c>
      <c r="E64" s="5">
        <v>108.1692</v>
      </c>
      <c r="F64" s="5">
        <v>120.36790000000001</v>
      </c>
      <c r="G64" s="5">
        <v>110.28489999999999</v>
      </c>
      <c r="H64" s="5">
        <v>85.857200000000006</v>
      </c>
      <c r="I64" s="8"/>
      <c r="J64" s="2">
        <v>39448</v>
      </c>
      <c r="K64" s="56">
        <v>2.4782765407842731</v>
      </c>
      <c r="L64" s="57">
        <v>-8.2466291903187713E-3</v>
      </c>
      <c r="M64" s="57">
        <v>4.6347430156735694</v>
      </c>
      <c r="N64" s="58">
        <v>-22.257924508072733</v>
      </c>
      <c r="O64" s="58">
        <v>-22.251243938926098</v>
      </c>
      <c r="P64" s="11">
        <v>-0.37769999999999015</v>
      </c>
      <c r="Q64" s="8"/>
      <c r="R64" s="2">
        <v>39448</v>
      </c>
      <c r="S64" s="59">
        <v>22.083335964419309</v>
      </c>
      <c r="T64" s="60">
        <v>7.7703183143324397</v>
      </c>
      <c r="U64" s="60">
        <v>11.906195492268827</v>
      </c>
      <c r="V64" s="60">
        <v>15.790805258920152</v>
      </c>
      <c r="W64" s="60">
        <v>7.4438692103401802</v>
      </c>
      <c r="X64" s="61">
        <v>1.3958000000000084</v>
      </c>
      <c r="Y64" s="8"/>
      <c r="Z64" s="2">
        <v>39448</v>
      </c>
      <c r="AA64" s="59">
        <v>22.083335964419309</v>
      </c>
      <c r="AB64" s="60">
        <v>7.7703183143324397</v>
      </c>
      <c r="AC64" s="60">
        <v>11.906195492268827</v>
      </c>
      <c r="AD64" s="60">
        <v>15.790805258920152</v>
      </c>
      <c r="AE64" s="60">
        <v>7.4438692103401802</v>
      </c>
      <c r="AF64" s="61">
        <v>1.3958000000000084</v>
      </c>
      <c r="AG64" s="8"/>
      <c r="AH64" s="2">
        <v>39448</v>
      </c>
      <c r="AI64" s="76">
        <v>13.155654886453041</v>
      </c>
      <c r="AJ64" s="77">
        <v>7.8090973495932401</v>
      </c>
      <c r="AK64" s="77">
        <v>7.4635874509097757</v>
      </c>
      <c r="AL64" s="77">
        <v>8.9385518823131207</v>
      </c>
      <c r="AM64" s="77">
        <v>1.0355233903165202</v>
      </c>
      <c r="AN64" s="78">
        <v>3.5483499999999992</v>
      </c>
      <c r="AO64" s="114"/>
      <c r="AP64" s="114"/>
      <c r="AQ64" s="47">
        <v>39448</v>
      </c>
      <c r="AR64" s="52">
        <f>IF(MONTH(Serie_Encadeada[[#This Row],[Período]])=1,Serie_Encadeada[[#This Row],[Fat.real]],Serie_Encadeada[[#This Row],[Fat.real]]+AR63)</f>
        <v>116.0009</v>
      </c>
      <c r="AS64" s="52">
        <f>IF(MONTH(Serie_Encadeada[[#This Row],[Período]])=1,Serie_Encadeada[[#This Row],[Emprego]],Serie_Encadeada[[#This Row],[Emprego]]+AS63)</f>
        <v>109.12649999999999</v>
      </c>
      <c r="AT64" s="52">
        <f>IF(MONTH(Serie_Encadeada[[#This Row],[Período]])=1,Serie_Encadeada[[#This Row],[Horas]],Serie_Encadeada[[#This Row],[Horas]]+AT63)</f>
        <v>108.1692</v>
      </c>
      <c r="AU64" s="52">
        <f>IF(MONTH(Serie_Encadeada[[#This Row],[Período]])=1,Serie_Encadeada[[#This Row],[Massa Real]],Serie_Encadeada[[#This Row],[Massa Real]]+AU63)</f>
        <v>120.36790000000001</v>
      </c>
      <c r="AV64" s="52">
        <f>IF(MONTH(Serie_Encadeada[[#This Row],[Período]])=1,Serie_Encadeada[[#This Row],[RMR Real]],Serie_Encadeada[[#This Row],[RMR Real]]+AV63)</f>
        <v>110.28489999999999</v>
      </c>
      <c r="AW64" s="52">
        <f>IF(MONTH(Serie_Encadeada[[#This Row],[Período]])=1,Serie_Encadeada[[#This Row],[UCI]],Serie_Encadeada[[#This Row],[UCI]]+AW63)</f>
        <v>85.857200000000006</v>
      </c>
      <c r="AX64" s="52">
        <f t="shared" si="0"/>
        <v>85.857200000000006</v>
      </c>
      <c r="AY64" s="47">
        <v>39448</v>
      </c>
      <c r="AZ64" s="46">
        <f t="shared" si="1"/>
        <v>1364.6856000000002</v>
      </c>
      <c r="BA64" s="48">
        <f t="shared" si="4"/>
        <v>1297.8996000000002</v>
      </c>
      <c r="BB64" s="48">
        <f t="shared" si="4"/>
        <v>1291.3247000000001</v>
      </c>
      <c r="BC64" s="49">
        <f t="shared" si="4"/>
        <v>1315.1245000000001</v>
      </c>
      <c r="BD64" s="49">
        <f t="shared" si="4"/>
        <v>1215.7748000000001</v>
      </c>
      <c r="BE64" s="49">
        <f t="shared" si="3"/>
        <v>86.299583333333331</v>
      </c>
      <c r="BG64" s="8"/>
    </row>
    <row r="65" spans="1:59" ht="12.75" customHeight="1" x14ac:dyDescent="0.3">
      <c r="A65" s="2">
        <v>39479</v>
      </c>
      <c r="B65" s="31" t="str">
        <f>MONTH(Serie_Encadeada[[#This Row],[Período]])&amp;YEAR(Serie_Encadeada[[#This Row],[Período]])</f>
        <v>22008</v>
      </c>
      <c r="C65" s="5">
        <v>117.9355</v>
      </c>
      <c r="D65" s="5">
        <v>109.9247</v>
      </c>
      <c r="E65" s="5">
        <v>106.6798</v>
      </c>
      <c r="F65" s="5">
        <v>124.3771</v>
      </c>
      <c r="G65" s="5">
        <v>113.1336</v>
      </c>
      <c r="H65" s="5">
        <v>84.6417</v>
      </c>
      <c r="J65" s="2">
        <v>39479</v>
      </c>
      <c r="K65" s="56">
        <v>1.6677456812835101</v>
      </c>
      <c r="L65" s="57">
        <v>0.73144469950012925</v>
      </c>
      <c r="M65" s="57">
        <v>-1.3769169042574072</v>
      </c>
      <c r="N65" s="58">
        <v>3.3307883580256803</v>
      </c>
      <c r="O65" s="58">
        <v>2.5830372063628007</v>
      </c>
      <c r="P65" s="11">
        <v>-1.2155000000000058</v>
      </c>
      <c r="R65" s="2">
        <v>39479</v>
      </c>
      <c r="S65" s="59">
        <v>27.123476378750574</v>
      </c>
      <c r="T65" s="60">
        <v>7.322662058394239</v>
      </c>
      <c r="U65" s="60">
        <v>13.720824871946578</v>
      </c>
      <c r="V65" s="60">
        <v>14.478699267808899</v>
      </c>
      <c r="W65" s="60">
        <v>6.6695329714623552</v>
      </c>
      <c r="X65" s="61">
        <v>0.77779999999999916</v>
      </c>
      <c r="Z65" s="2">
        <v>39479</v>
      </c>
      <c r="AA65" s="59">
        <v>24.573273791710108</v>
      </c>
      <c r="AB65" s="60">
        <v>7.5452087534103285</v>
      </c>
      <c r="AC65" s="60">
        <v>12.799923977170046</v>
      </c>
      <c r="AD65" s="60">
        <v>15.120268448546891</v>
      </c>
      <c r="AE65" s="60">
        <v>7.0503646071160144</v>
      </c>
      <c r="AF65" s="61">
        <v>1.0867999999999967</v>
      </c>
      <c r="AH65" s="2">
        <v>39479</v>
      </c>
      <c r="AI65" s="76">
        <v>14.736560120659849</v>
      </c>
      <c r="AJ65" s="77">
        <v>7.970041327867956</v>
      </c>
      <c r="AK65" s="77">
        <v>8.438191745618278</v>
      </c>
      <c r="AL65" s="77">
        <v>9.7095891097544307</v>
      </c>
      <c r="AM65" s="77">
        <v>1.5909552743370403</v>
      </c>
      <c r="AN65" s="78">
        <v>3.299199999999999</v>
      </c>
      <c r="AO65" s="114"/>
      <c r="AP65" s="114"/>
      <c r="AQ65" s="45">
        <v>39479</v>
      </c>
      <c r="AR65" s="52">
        <f>IF(MONTH(Serie_Encadeada[[#This Row],[Período]])=1,Serie_Encadeada[[#This Row],[Fat.real]],Serie_Encadeada[[#This Row],[Fat.real]]+AR64)</f>
        <v>233.93639999999999</v>
      </c>
      <c r="AS65" s="52">
        <f>IF(MONTH(Serie_Encadeada[[#This Row],[Período]])=1,Serie_Encadeada[[#This Row],[Emprego]],Serie_Encadeada[[#This Row],[Emprego]]+AS64)</f>
        <v>219.05119999999999</v>
      </c>
      <c r="AT65" s="52">
        <f>IF(MONTH(Serie_Encadeada[[#This Row],[Período]])=1,Serie_Encadeada[[#This Row],[Horas]],Serie_Encadeada[[#This Row],[Horas]]+AT64)</f>
        <v>214.84899999999999</v>
      </c>
      <c r="AU65" s="52">
        <f>IF(MONTH(Serie_Encadeada[[#This Row],[Período]])=1,Serie_Encadeada[[#This Row],[Massa Real]],Serie_Encadeada[[#This Row],[Massa Real]]+AU64)</f>
        <v>244.745</v>
      </c>
      <c r="AV65" s="52">
        <f>IF(MONTH(Serie_Encadeada[[#This Row],[Período]])=1,Serie_Encadeada[[#This Row],[RMR Real]],Serie_Encadeada[[#This Row],[RMR Real]]+AV64)</f>
        <v>223.41849999999999</v>
      </c>
      <c r="AW65" s="52">
        <f>IF(MONTH(Serie_Encadeada[[#This Row],[Período]])=1,Serie_Encadeada[[#This Row],[UCI]],Serie_Encadeada[[#This Row],[UCI]]+AW64)</f>
        <v>170.49889999999999</v>
      </c>
      <c r="AX65" s="52">
        <f t="shared" si="0"/>
        <v>85.249449999999996</v>
      </c>
      <c r="AY65" s="45">
        <v>39479</v>
      </c>
      <c r="AZ65" s="46">
        <f t="shared" si="1"/>
        <v>1389.8487</v>
      </c>
      <c r="BA65" s="48">
        <f t="shared" si="4"/>
        <v>1305.3998000000001</v>
      </c>
      <c r="BB65" s="48">
        <f t="shared" si="4"/>
        <v>1304.1959999999999</v>
      </c>
      <c r="BC65" s="49">
        <f t="shared" si="4"/>
        <v>1330.8551</v>
      </c>
      <c r="BD65" s="49">
        <f t="shared" si="4"/>
        <v>1222.8485000000001</v>
      </c>
      <c r="BE65" s="49">
        <f t="shared" si="3"/>
        <v>86.364400000000003</v>
      </c>
    </row>
    <row r="66" spans="1:59" ht="12.75" customHeight="1" x14ac:dyDescent="0.3">
      <c r="A66" s="2">
        <v>39508</v>
      </c>
      <c r="B66" s="31" t="str">
        <f>MONTH(Serie_Encadeada[[#This Row],[Período]])&amp;YEAR(Serie_Encadeada[[#This Row],[Período]])</f>
        <v>32008</v>
      </c>
      <c r="C66" s="5">
        <v>125.97410000000001</v>
      </c>
      <c r="D66" s="5">
        <v>110.8181</v>
      </c>
      <c r="E66" s="5">
        <v>113.9456</v>
      </c>
      <c r="F66" s="5">
        <v>103.9731</v>
      </c>
      <c r="G66" s="5">
        <v>93.799800000000005</v>
      </c>
      <c r="H66" s="5">
        <v>85.298599999999993</v>
      </c>
      <c r="J66" s="2">
        <v>39508</v>
      </c>
      <c r="K66" s="56">
        <v>6.8160986301834496</v>
      </c>
      <c r="L66" s="57">
        <v>0.81273817440484231</v>
      </c>
      <c r="M66" s="57">
        <v>6.8108489142274342</v>
      </c>
      <c r="N66" s="58">
        <v>-16.40494914256724</v>
      </c>
      <c r="O66" s="58">
        <v>-17.089352765226241</v>
      </c>
      <c r="P66" s="11">
        <v>0.65689999999999316</v>
      </c>
      <c r="R66" s="2">
        <v>39508</v>
      </c>
      <c r="S66" s="59">
        <v>15.481666724724942</v>
      </c>
      <c r="T66" s="60">
        <v>7.0106606925587531</v>
      </c>
      <c r="U66" s="60">
        <v>8.607332397974746</v>
      </c>
      <c r="V66" s="60">
        <v>2.914521234581104</v>
      </c>
      <c r="W66" s="60">
        <v>-3.8293038272532711</v>
      </c>
      <c r="X66" s="61">
        <v>-0.2949000000000126</v>
      </c>
      <c r="Z66" s="2">
        <v>39508</v>
      </c>
      <c r="AA66" s="59">
        <v>21.23260216386641</v>
      </c>
      <c r="AB66" s="60">
        <v>7.3650350588089015</v>
      </c>
      <c r="AC66" s="60">
        <v>11.310790722458847</v>
      </c>
      <c r="AD66" s="60">
        <v>11.188446184651884</v>
      </c>
      <c r="AE66" s="60">
        <v>3.5852739757339798</v>
      </c>
      <c r="AF66" s="61">
        <v>0.62623333333333164</v>
      </c>
      <c r="AH66" s="2">
        <v>39508</v>
      </c>
      <c r="AI66" s="76">
        <v>15.352471374200732</v>
      </c>
      <c r="AJ66" s="77">
        <v>8.0278848346584493</v>
      </c>
      <c r="AK66" s="77">
        <v>8.8608117494365004</v>
      </c>
      <c r="AL66" s="77">
        <v>9.3256764354080985</v>
      </c>
      <c r="AM66" s="77">
        <v>1.195682841608825</v>
      </c>
      <c r="AN66" s="78">
        <v>2.842408333333367</v>
      </c>
      <c r="AO66" s="114"/>
      <c r="AP66" s="114"/>
      <c r="AQ66" s="47">
        <v>39508</v>
      </c>
      <c r="AR66" s="52">
        <f>IF(MONTH(Serie_Encadeada[[#This Row],[Período]])=1,Serie_Encadeada[[#This Row],[Fat.real]],Serie_Encadeada[[#This Row],[Fat.real]]+AR65)</f>
        <v>359.91050000000001</v>
      </c>
      <c r="AS66" s="52">
        <f>IF(MONTH(Serie_Encadeada[[#This Row],[Período]])=1,Serie_Encadeada[[#This Row],[Emprego]],Serie_Encadeada[[#This Row],[Emprego]]+AS65)</f>
        <v>329.86930000000001</v>
      </c>
      <c r="AT66" s="52">
        <f>IF(MONTH(Serie_Encadeada[[#This Row],[Período]])=1,Serie_Encadeada[[#This Row],[Horas]],Serie_Encadeada[[#This Row],[Horas]]+AT65)</f>
        <v>328.7946</v>
      </c>
      <c r="AU66" s="52">
        <f>IF(MONTH(Serie_Encadeada[[#This Row],[Período]])=1,Serie_Encadeada[[#This Row],[Massa Real]],Serie_Encadeada[[#This Row],[Massa Real]]+AU65)</f>
        <v>348.71809999999999</v>
      </c>
      <c r="AV66" s="52">
        <f>IF(MONTH(Serie_Encadeada[[#This Row],[Período]])=1,Serie_Encadeada[[#This Row],[RMR Real]],Serie_Encadeada[[#This Row],[RMR Real]]+AV65)</f>
        <v>317.2183</v>
      </c>
      <c r="AW66" s="52">
        <f>IF(MONTH(Serie_Encadeada[[#This Row],[Período]])=1,Serie_Encadeada[[#This Row],[UCI]],Serie_Encadeada[[#This Row],[UCI]]+AW65)</f>
        <v>255.79749999999999</v>
      </c>
      <c r="AX66" s="52">
        <f t="shared" si="0"/>
        <v>85.265833333333333</v>
      </c>
      <c r="AY66" s="47">
        <v>39508</v>
      </c>
      <c r="AZ66" s="46">
        <f t="shared" si="1"/>
        <v>1406.7370000000001</v>
      </c>
      <c r="BA66" s="48">
        <f t="shared" si="4"/>
        <v>1312.6598999999999</v>
      </c>
      <c r="BB66" s="48">
        <f t="shared" si="4"/>
        <v>1313.2264</v>
      </c>
      <c r="BC66" s="49">
        <f t="shared" si="4"/>
        <v>1333.7995999999998</v>
      </c>
      <c r="BD66" s="49">
        <f t="shared" si="4"/>
        <v>1219.1135999999999</v>
      </c>
      <c r="BE66" s="49">
        <f t="shared" si="3"/>
        <v>86.339825000000019</v>
      </c>
    </row>
    <row r="67" spans="1:59" ht="12.75" customHeight="1" x14ac:dyDescent="0.3">
      <c r="A67" s="2">
        <v>39539</v>
      </c>
      <c r="B67" s="31" t="str">
        <f>MONTH(Serie_Encadeada[[#This Row],[Período]])&amp;YEAR(Serie_Encadeada[[#This Row],[Período]])</f>
        <v>42008</v>
      </c>
      <c r="C67" s="5">
        <v>130.97909999999999</v>
      </c>
      <c r="D67" s="5">
        <v>112.27070000000001</v>
      </c>
      <c r="E67" s="5">
        <v>117.8638</v>
      </c>
      <c r="F67" s="5">
        <v>103.94159999999999</v>
      </c>
      <c r="G67" s="5">
        <v>92.566699999999997</v>
      </c>
      <c r="H67" s="5">
        <v>86.118099999999998</v>
      </c>
      <c r="J67" s="2">
        <v>39539</v>
      </c>
      <c r="K67" s="56">
        <v>3.9730389024410422</v>
      </c>
      <c r="L67" s="57">
        <v>1.3107967019828024</v>
      </c>
      <c r="M67" s="57">
        <v>3.4386584475398778</v>
      </c>
      <c r="N67" s="58">
        <v>-3.0296297792417749E-2</v>
      </c>
      <c r="O67" s="58">
        <v>-1.3146083467129006</v>
      </c>
      <c r="P67" s="11">
        <v>0.819500000000005</v>
      </c>
      <c r="R67" s="2">
        <v>39539</v>
      </c>
      <c r="S67" s="59">
        <v>26.306273119664862</v>
      </c>
      <c r="T67" s="60">
        <v>6.0992263035985887</v>
      </c>
      <c r="U67" s="60">
        <v>15.668640539835005</v>
      </c>
      <c r="V67" s="60">
        <v>3.7525628305227872</v>
      </c>
      <c r="W67" s="60">
        <v>-2.2111815152789323</v>
      </c>
      <c r="X67" s="61">
        <v>1.1976999999999975</v>
      </c>
      <c r="Z67" s="2">
        <v>39539</v>
      </c>
      <c r="AA67" s="59">
        <v>22.546056225092084</v>
      </c>
      <c r="AB67" s="60">
        <v>7.040761385337059</v>
      </c>
      <c r="AC67" s="60">
        <v>12.428523711488641</v>
      </c>
      <c r="AD67" s="60">
        <v>9.3882412758312821</v>
      </c>
      <c r="AE67" s="60">
        <v>2.2166203623559624</v>
      </c>
      <c r="AF67" s="61">
        <v>0.76909999999999457</v>
      </c>
      <c r="AH67" s="2">
        <v>39539</v>
      </c>
      <c r="AI67" s="76">
        <v>16.444370641252757</v>
      </c>
      <c r="AJ67" s="77">
        <v>7.947816688191601</v>
      </c>
      <c r="AK67" s="77">
        <v>9.5565834305517701</v>
      </c>
      <c r="AL67" s="77">
        <v>8.9316423218917684</v>
      </c>
      <c r="AM67" s="77">
        <v>0.9084174941238905</v>
      </c>
      <c r="AN67" s="78">
        <v>2.5474916666666871</v>
      </c>
      <c r="AO67" s="114"/>
      <c r="AP67" s="114"/>
      <c r="AQ67" s="45">
        <v>39539</v>
      </c>
      <c r="AR67" s="52">
        <f>IF(MONTH(Serie_Encadeada[[#This Row],[Período]])=1,Serie_Encadeada[[#This Row],[Fat.real]],Serie_Encadeada[[#This Row],[Fat.real]]+AR66)</f>
        <v>490.88959999999997</v>
      </c>
      <c r="AS67" s="52">
        <f>IF(MONTH(Serie_Encadeada[[#This Row],[Período]])=1,Serie_Encadeada[[#This Row],[Emprego]],Serie_Encadeada[[#This Row],[Emprego]]+AS66)</f>
        <v>442.14</v>
      </c>
      <c r="AT67" s="52">
        <f>IF(MONTH(Serie_Encadeada[[#This Row],[Período]])=1,Serie_Encadeada[[#This Row],[Horas]],Serie_Encadeada[[#This Row],[Horas]]+AT66)</f>
        <v>446.65840000000003</v>
      </c>
      <c r="AU67" s="52">
        <f>IF(MONTH(Serie_Encadeada[[#This Row],[Período]])=1,Serie_Encadeada[[#This Row],[Massa Real]],Serie_Encadeada[[#This Row],[Massa Real]]+AU66)</f>
        <v>452.65969999999999</v>
      </c>
      <c r="AV67" s="52">
        <f>IF(MONTH(Serie_Encadeada[[#This Row],[Período]])=1,Serie_Encadeada[[#This Row],[RMR Real]],Serie_Encadeada[[#This Row],[RMR Real]]+AV66)</f>
        <v>409.78499999999997</v>
      </c>
      <c r="AW67" s="52">
        <f>IF(MONTH(Serie_Encadeada[[#This Row],[Período]])=1,Serie_Encadeada[[#This Row],[UCI]],Serie_Encadeada[[#This Row],[UCI]]+AW66)</f>
        <v>341.91559999999998</v>
      </c>
      <c r="AX67" s="52">
        <f t="shared" si="0"/>
        <v>85.478899999999996</v>
      </c>
      <c r="AY67" s="45">
        <v>39539</v>
      </c>
      <c r="AZ67" s="46">
        <f t="shared" si="1"/>
        <v>1434.0165000000002</v>
      </c>
      <c r="BA67" s="48">
        <f t="shared" si="4"/>
        <v>1319.1138999999998</v>
      </c>
      <c r="BB67" s="48">
        <f t="shared" si="4"/>
        <v>1329.1924000000001</v>
      </c>
      <c r="BC67" s="49">
        <f t="shared" si="4"/>
        <v>1337.5589999999997</v>
      </c>
      <c r="BD67" s="49">
        <f t="shared" si="4"/>
        <v>1217.0205000000001</v>
      </c>
      <c r="BE67" s="49">
        <f t="shared" si="3"/>
        <v>86.439633333333347</v>
      </c>
    </row>
    <row r="68" spans="1:59" ht="12.75" customHeight="1" x14ac:dyDescent="0.3">
      <c r="A68" s="2">
        <v>39569</v>
      </c>
      <c r="B68" s="31" t="str">
        <f>MONTH(Serie_Encadeada[[#This Row],[Período]])&amp;YEAR(Serie_Encadeada[[#This Row],[Período]])</f>
        <v>52008</v>
      </c>
      <c r="C68" s="5">
        <v>134.4188</v>
      </c>
      <c r="D68" s="5">
        <v>113.5767</v>
      </c>
      <c r="E68" s="5">
        <v>117.25239999999999</v>
      </c>
      <c r="F68" s="5">
        <v>102.8535</v>
      </c>
      <c r="G68" s="5">
        <v>90.544600000000003</v>
      </c>
      <c r="H68" s="5">
        <v>86.370500000000007</v>
      </c>
      <c r="J68" s="2">
        <v>39569</v>
      </c>
      <c r="K68" s="56">
        <v>2.6261441710929581</v>
      </c>
      <c r="L68" s="57">
        <v>1.1632598710081947</v>
      </c>
      <c r="M68" s="57">
        <v>-0.51873433573328132</v>
      </c>
      <c r="N68" s="58">
        <v>-1.0468378397099884</v>
      </c>
      <c r="O68" s="58">
        <v>-2.1844788676705496</v>
      </c>
      <c r="P68" s="11">
        <v>0.25240000000000862</v>
      </c>
      <c r="R68" s="2">
        <v>39569</v>
      </c>
      <c r="S68" s="59">
        <v>17.413969609408582</v>
      </c>
      <c r="T68" s="60">
        <v>5.6723058501062145</v>
      </c>
      <c r="U68" s="60">
        <v>8.340725299744232</v>
      </c>
      <c r="V68" s="60">
        <v>2.203079601416587</v>
      </c>
      <c r="W68" s="60">
        <v>-3.2826057465628793</v>
      </c>
      <c r="X68" s="61">
        <v>-0.32029999999998893</v>
      </c>
      <c r="Z68" s="2">
        <v>39569</v>
      </c>
      <c r="AA68" s="59">
        <v>21.405339666336864</v>
      </c>
      <c r="AB68" s="60">
        <v>6.7582040647584174</v>
      </c>
      <c r="AC68" s="60">
        <v>11.553355171444469</v>
      </c>
      <c r="AD68" s="60">
        <v>7.9826749754007498</v>
      </c>
      <c r="AE68" s="60">
        <v>1.1755527573105213</v>
      </c>
      <c r="AF68" s="61">
        <v>0.55122000000000071</v>
      </c>
      <c r="AH68" s="2">
        <v>39569</v>
      </c>
      <c r="AI68" s="76">
        <v>16.891605943754474</v>
      </c>
      <c r="AJ68" s="77">
        <v>7.8317431287915333</v>
      </c>
      <c r="AK68" s="77">
        <v>9.9780063579557901</v>
      </c>
      <c r="AL68" s="77">
        <v>8.3231729699189287</v>
      </c>
      <c r="AM68" s="77">
        <v>0.45512944957306373</v>
      </c>
      <c r="AN68" s="78">
        <v>2.1089666666666744</v>
      </c>
      <c r="AO68" s="114"/>
      <c r="AP68" s="114"/>
      <c r="AQ68" s="47">
        <v>39569</v>
      </c>
      <c r="AR68" s="52">
        <f>IF(MONTH(Serie_Encadeada[[#This Row],[Período]])=1,Serie_Encadeada[[#This Row],[Fat.real]],Serie_Encadeada[[#This Row],[Fat.real]]+AR67)</f>
        <v>625.30840000000001</v>
      </c>
      <c r="AS68" s="52">
        <f>IF(MONTH(Serie_Encadeada[[#This Row],[Período]])=1,Serie_Encadeada[[#This Row],[Emprego]],Serie_Encadeada[[#This Row],[Emprego]]+AS67)</f>
        <v>555.71669999999995</v>
      </c>
      <c r="AT68" s="52">
        <f>IF(MONTH(Serie_Encadeada[[#This Row],[Período]])=1,Serie_Encadeada[[#This Row],[Horas]],Serie_Encadeada[[#This Row],[Horas]]+AT67)</f>
        <v>563.91079999999999</v>
      </c>
      <c r="AU68" s="52">
        <f>IF(MONTH(Serie_Encadeada[[#This Row],[Período]])=1,Serie_Encadeada[[#This Row],[Massa Real]],Serie_Encadeada[[#This Row],[Massa Real]]+AU67)</f>
        <v>555.51319999999998</v>
      </c>
      <c r="AV68" s="52">
        <f>IF(MONTH(Serie_Encadeada[[#This Row],[Período]])=1,Serie_Encadeada[[#This Row],[RMR Real]],Serie_Encadeada[[#This Row],[RMR Real]]+AV67)</f>
        <v>500.32959999999997</v>
      </c>
      <c r="AW68" s="52">
        <f>IF(MONTH(Serie_Encadeada[[#This Row],[Período]])=1,Serie_Encadeada[[#This Row],[UCI]],Serie_Encadeada[[#This Row],[UCI]]+AW67)</f>
        <v>428.28609999999998</v>
      </c>
      <c r="AX68" s="52">
        <f t="shared" si="0"/>
        <v>85.657219999999995</v>
      </c>
      <c r="AY68" s="47">
        <v>39569</v>
      </c>
      <c r="AZ68" s="46">
        <f t="shared" si="1"/>
        <v>1453.9524999999999</v>
      </c>
      <c r="BA68" s="48">
        <f t="shared" si="4"/>
        <v>1325.2105000000001</v>
      </c>
      <c r="BB68" s="48">
        <f t="shared" si="4"/>
        <v>1338.2192000000002</v>
      </c>
      <c r="BC68" s="49">
        <f t="shared" si="4"/>
        <v>1339.7760999999998</v>
      </c>
      <c r="BD68" s="49">
        <f t="shared" si="4"/>
        <v>1213.9474</v>
      </c>
      <c r="BE68" s="49">
        <f t="shared" si="3"/>
        <v>86.412941666666669</v>
      </c>
    </row>
    <row r="69" spans="1:59" ht="12.75" customHeight="1" x14ac:dyDescent="0.3">
      <c r="A69" s="2">
        <v>39600</v>
      </c>
      <c r="B69" s="31" t="str">
        <f>MONTH(Serie_Encadeada[[#This Row],[Período]])&amp;YEAR(Serie_Encadeada[[#This Row],[Período]])</f>
        <v>62008</v>
      </c>
      <c r="C69" s="5">
        <v>136.702</v>
      </c>
      <c r="D69" s="5">
        <v>114.75449999999999</v>
      </c>
      <c r="E69" s="5">
        <v>118.634</v>
      </c>
      <c r="F69" s="5">
        <v>113.4404</v>
      </c>
      <c r="G69" s="5">
        <v>98.840800000000002</v>
      </c>
      <c r="H69" s="5">
        <v>86.463399999999993</v>
      </c>
      <c r="J69" s="2">
        <v>39600</v>
      </c>
      <c r="K69" s="56">
        <v>1.6985719259508294</v>
      </c>
      <c r="L69" s="57">
        <v>1.0370084709275675</v>
      </c>
      <c r="M69" s="57">
        <v>1.1783127680115768</v>
      </c>
      <c r="N69" s="58">
        <v>10.293183994710924</v>
      </c>
      <c r="O69" s="58">
        <v>9.1625563534434953</v>
      </c>
      <c r="P69" s="11">
        <v>9.2899999999985994E-2</v>
      </c>
      <c r="R69" s="2">
        <v>39600</v>
      </c>
      <c r="S69" s="59">
        <v>23.775168909436296</v>
      </c>
      <c r="T69" s="60">
        <v>4.9839579824475413</v>
      </c>
      <c r="U69" s="60">
        <v>9.9389300243723824</v>
      </c>
      <c r="V69" s="60">
        <v>7.2098968448609098</v>
      </c>
      <c r="W69" s="60">
        <v>2.1211351017380262</v>
      </c>
      <c r="X69" s="61">
        <v>0.83799999999999386</v>
      </c>
      <c r="Z69" s="2">
        <v>39600</v>
      </c>
      <c r="AA69" s="59">
        <v>21.823776159380412</v>
      </c>
      <c r="AB69" s="60">
        <v>6.4502915323213168</v>
      </c>
      <c r="AC69" s="60">
        <v>11.269354094859175</v>
      </c>
      <c r="AD69" s="60">
        <v>7.8508446725645218</v>
      </c>
      <c r="AE69" s="60">
        <v>1.330330704623883</v>
      </c>
      <c r="AF69" s="61">
        <v>0.59901666666667097</v>
      </c>
      <c r="AH69" s="2">
        <v>39600</v>
      </c>
      <c r="AI69" s="76">
        <v>18.091349005600964</v>
      </c>
      <c r="AJ69" s="77">
        <v>7.4926597831079738</v>
      </c>
      <c r="AK69" s="77">
        <v>10.27651201156274</v>
      </c>
      <c r="AL69" s="77">
        <v>7.9730864818421452</v>
      </c>
      <c r="AM69" s="77">
        <v>0.42647376421174821</v>
      </c>
      <c r="AN69" s="78">
        <v>1.8874416666666747</v>
      </c>
      <c r="AO69" s="114"/>
      <c r="AP69" s="114"/>
      <c r="AQ69" s="45">
        <v>39600</v>
      </c>
      <c r="AR69" s="52">
        <f>IF(MONTH(Serie_Encadeada[[#This Row],[Período]])=1,Serie_Encadeada[[#This Row],[Fat.real]],Serie_Encadeada[[#This Row],[Fat.real]]+AR68)</f>
        <v>762.0104</v>
      </c>
      <c r="AS69" s="52">
        <f>IF(MONTH(Serie_Encadeada[[#This Row],[Período]])=1,Serie_Encadeada[[#This Row],[Emprego]],Serie_Encadeada[[#This Row],[Emprego]]+AS68)</f>
        <v>670.47119999999995</v>
      </c>
      <c r="AT69" s="52">
        <f>IF(MONTH(Serie_Encadeada[[#This Row],[Período]])=1,Serie_Encadeada[[#This Row],[Horas]],Serie_Encadeada[[#This Row],[Horas]]+AT68)</f>
        <v>682.54480000000001</v>
      </c>
      <c r="AU69" s="52">
        <f>IF(MONTH(Serie_Encadeada[[#This Row],[Período]])=1,Serie_Encadeada[[#This Row],[Massa Real]],Serie_Encadeada[[#This Row],[Massa Real]]+AU68)</f>
        <v>668.95359999999994</v>
      </c>
      <c r="AV69" s="52">
        <f>IF(MONTH(Serie_Encadeada[[#This Row],[Período]])=1,Serie_Encadeada[[#This Row],[RMR Real]],Serie_Encadeada[[#This Row],[RMR Real]]+AV68)</f>
        <v>599.17039999999997</v>
      </c>
      <c r="AW69" s="52">
        <f>IF(MONTH(Serie_Encadeada[[#This Row],[Período]])=1,Serie_Encadeada[[#This Row],[UCI]],Serie_Encadeada[[#This Row],[UCI]]+AW68)</f>
        <v>514.74950000000001</v>
      </c>
      <c r="AX69" s="52">
        <f t="shared" ref="AX69:AX132" si="5">AW69/MONTH(AQ69)</f>
        <v>85.791583333333335</v>
      </c>
      <c r="AY69" s="45">
        <v>39600</v>
      </c>
      <c r="AZ69" s="46">
        <f t="shared" si="1"/>
        <v>1480.2107000000001</v>
      </c>
      <c r="BA69" s="48">
        <f t="shared" si="4"/>
        <v>1330.6583000000001</v>
      </c>
      <c r="BB69" s="48">
        <f t="shared" si="4"/>
        <v>1348.9442000000001</v>
      </c>
      <c r="BC69" s="49">
        <f t="shared" si="4"/>
        <v>1347.405</v>
      </c>
      <c r="BD69" s="49">
        <f t="shared" si="4"/>
        <v>1216.0003999999999</v>
      </c>
      <c r="BE69" s="49">
        <f t="shared" si="3"/>
        <v>86.482775000000004</v>
      </c>
    </row>
    <row r="70" spans="1:59" ht="12.75" customHeight="1" x14ac:dyDescent="0.3">
      <c r="A70" s="2">
        <v>39630</v>
      </c>
      <c r="B70" s="31" t="str">
        <f>MONTH(Serie_Encadeada[[#This Row],[Período]])&amp;YEAR(Serie_Encadeada[[#This Row],[Período]])</f>
        <v>72008</v>
      </c>
      <c r="C70" s="5">
        <v>143.12739999999999</v>
      </c>
      <c r="D70" s="5">
        <v>114.8199</v>
      </c>
      <c r="E70" s="5">
        <v>121.18640000000001</v>
      </c>
      <c r="F70" s="5">
        <v>110.2989</v>
      </c>
      <c r="G70" s="5">
        <v>96.046199999999999</v>
      </c>
      <c r="H70" s="5">
        <v>87.585899999999995</v>
      </c>
      <c r="J70" s="2">
        <v>39630</v>
      </c>
      <c r="K70" s="56">
        <v>4.7002969963862977</v>
      </c>
      <c r="L70" s="57">
        <v>5.6991229102136304E-2</v>
      </c>
      <c r="M70" s="57">
        <v>2.1514911408196689</v>
      </c>
      <c r="N70" s="58">
        <v>-2.7692955948674314</v>
      </c>
      <c r="O70" s="58">
        <v>-2.827374930190774</v>
      </c>
      <c r="P70" s="11">
        <v>1.1225000000000023</v>
      </c>
      <c r="R70" s="2">
        <v>39630</v>
      </c>
      <c r="S70" s="59">
        <v>23.966086045961731</v>
      </c>
      <c r="T70" s="60">
        <v>4.9482570457615802</v>
      </c>
      <c r="U70" s="60">
        <v>10.555897660458612</v>
      </c>
      <c r="V70" s="60">
        <v>7.2283101116429886</v>
      </c>
      <c r="W70" s="60">
        <v>2.1739824217627999</v>
      </c>
      <c r="X70" s="61">
        <v>1.7646000000000015</v>
      </c>
      <c r="Z70" s="2">
        <v>39630</v>
      </c>
      <c r="AA70" s="59">
        <v>22.157592774014102</v>
      </c>
      <c r="AB70" s="60">
        <v>6.227996297872461</v>
      </c>
      <c r="AC70" s="60">
        <v>11.16119033149562</v>
      </c>
      <c r="AD70" s="60">
        <v>7.7622895288579921</v>
      </c>
      <c r="AE70" s="60">
        <v>1.4460532780432291</v>
      </c>
      <c r="AF70" s="61">
        <v>0.76552857142858954</v>
      </c>
      <c r="AH70" s="2">
        <v>39630</v>
      </c>
      <c r="AI70" s="76">
        <v>18.886497655827714</v>
      </c>
      <c r="AJ70" s="77">
        <v>7.14967393288366</v>
      </c>
      <c r="AK70" s="77">
        <v>10.476624404514883</v>
      </c>
      <c r="AL70" s="77">
        <v>8.0420943338599109</v>
      </c>
      <c r="AM70" s="77">
        <v>0.79533584363681686</v>
      </c>
      <c r="AN70" s="78">
        <v>1.728100000000012</v>
      </c>
      <c r="AO70" s="114"/>
      <c r="AP70" s="114"/>
      <c r="AQ70" s="47">
        <v>39630</v>
      </c>
      <c r="AR70" s="52">
        <f>IF(MONTH(Serie_Encadeada[[#This Row],[Período]])=1,Serie_Encadeada[[#This Row],[Fat.real]],Serie_Encadeada[[#This Row],[Fat.real]]+AR69)</f>
        <v>905.13779999999997</v>
      </c>
      <c r="AS70" s="52">
        <f>IF(MONTH(Serie_Encadeada[[#This Row],[Período]])=1,Serie_Encadeada[[#This Row],[Emprego]],Serie_Encadeada[[#This Row],[Emprego]]+AS69)</f>
        <v>785.29109999999991</v>
      </c>
      <c r="AT70" s="52">
        <f>IF(MONTH(Serie_Encadeada[[#This Row],[Período]])=1,Serie_Encadeada[[#This Row],[Horas]],Serie_Encadeada[[#This Row],[Horas]]+AT69)</f>
        <v>803.73120000000006</v>
      </c>
      <c r="AU70" s="52">
        <f>IF(MONTH(Serie_Encadeada[[#This Row],[Período]])=1,Serie_Encadeada[[#This Row],[Massa Real]],Serie_Encadeada[[#This Row],[Massa Real]]+AU69)</f>
        <v>779.25249999999994</v>
      </c>
      <c r="AV70" s="52">
        <f>IF(MONTH(Serie_Encadeada[[#This Row],[Período]])=1,Serie_Encadeada[[#This Row],[RMR Real]],Serie_Encadeada[[#This Row],[RMR Real]]+AV69)</f>
        <v>695.21659999999997</v>
      </c>
      <c r="AW70" s="52">
        <f>IF(MONTH(Serie_Encadeada[[#This Row],[Período]])=1,Serie_Encadeada[[#This Row],[UCI]],Serie_Encadeada[[#This Row],[UCI]]+AW69)</f>
        <v>602.33540000000005</v>
      </c>
      <c r="AX70" s="52">
        <f t="shared" si="5"/>
        <v>86.047914285714299</v>
      </c>
      <c r="AY70" s="47">
        <v>39630</v>
      </c>
      <c r="AZ70" s="46">
        <f t="shared" si="1"/>
        <v>1507.8812</v>
      </c>
      <c r="BA70" s="48">
        <f t="shared" si="4"/>
        <v>1336.0719999999999</v>
      </c>
      <c r="BB70" s="48">
        <f t="shared" si="4"/>
        <v>1360.5151000000001</v>
      </c>
      <c r="BC70" s="49">
        <f t="shared" si="4"/>
        <v>1354.8402999999998</v>
      </c>
      <c r="BD70" s="49">
        <f t="shared" si="4"/>
        <v>1218.0439999999999</v>
      </c>
      <c r="BE70" s="49">
        <f t="shared" si="3"/>
        <v>86.629824999999997</v>
      </c>
    </row>
    <row r="71" spans="1:59" ht="12.75" customHeight="1" x14ac:dyDescent="0.3">
      <c r="A71" s="2">
        <v>39661</v>
      </c>
      <c r="B71" s="31" t="str">
        <f>MONTH(Serie_Encadeada[[#This Row],[Período]])&amp;YEAR(Serie_Encadeada[[#This Row],[Período]])</f>
        <v>82008</v>
      </c>
      <c r="C71" s="5">
        <v>137.7773</v>
      </c>
      <c r="D71" s="5">
        <v>115.60680000000001</v>
      </c>
      <c r="E71" s="5">
        <v>121.5431</v>
      </c>
      <c r="F71" s="5">
        <v>107.2015</v>
      </c>
      <c r="G71" s="5">
        <v>92.711699999999993</v>
      </c>
      <c r="H71" s="5">
        <v>87.591300000000004</v>
      </c>
      <c r="J71" s="2">
        <v>39661</v>
      </c>
      <c r="K71" s="56">
        <v>-3.7379984545237304</v>
      </c>
      <c r="L71" s="57">
        <v>0.68533416245790391</v>
      </c>
      <c r="M71" s="57">
        <v>0.29433995893927811</v>
      </c>
      <c r="N71" s="58">
        <v>-2.8081875703202908</v>
      </c>
      <c r="O71" s="58">
        <v>-3.471766712269726</v>
      </c>
      <c r="P71" s="11">
        <v>5.4000000000087311E-3</v>
      </c>
      <c r="R71" s="2">
        <v>39661</v>
      </c>
      <c r="S71" s="59">
        <v>8.097507777163182</v>
      </c>
      <c r="T71" s="60">
        <v>5.0464776062442729</v>
      </c>
      <c r="U71" s="60">
        <v>5.8047493403693924</v>
      </c>
      <c r="V71" s="60">
        <v>6.9372580353945326</v>
      </c>
      <c r="W71" s="60">
        <v>1.7996611498286488</v>
      </c>
      <c r="X71" s="61">
        <v>-0.32259999999999422</v>
      </c>
      <c r="Z71" s="2">
        <v>39661</v>
      </c>
      <c r="AA71" s="59">
        <v>20.094007984195574</v>
      </c>
      <c r="AB71" s="60">
        <v>6.074894772611346</v>
      </c>
      <c r="AC71" s="60">
        <v>10.426836101520088</v>
      </c>
      <c r="AD71" s="60">
        <v>7.6618399919938511</v>
      </c>
      <c r="AE71" s="60">
        <v>1.4875330283106287</v>
      </c>
      <c r="AF71" s="61">
        <v>0.62951250000001835</v>
      </c>
      <c r="AH71" s="2">
        <v>39661</v>
      </c>
      <c r="AI71" s="76">
        <v>17.83434695160884</v>
      </c>
      <c r="AJ71" s="77">
        <v>6.8284148563808014</v>
      </c>
      <c r="AK71" s="77">
        <v>10.314570617155123</v>
      </c>
      <c r="AL71" s="77">
        <v>8.1705374177547601</v>
      </c>
      <c r="AM71" s="77">
        <v>1.1978467466392668</v>
      </c>
      <c r="AN71" s="78">
        <v>1.3609916666666777</v>
      </c>
      <c r="AO71" s="114"/>
      <c r="AP71" s="114"/>
      <c r="AQ71" s="45">
        <v>39661</v>
      </c>
      <c r="AR71" s="52">
        <f>IF(MONTH(Serie_Encadeada[[#This Row],[Período]])=1,Serie_Encadeada[[#This Row],[Fat.real]],Serie_Encadeada[[#This Row],[Fat.real]]+AR70)</f>
        <v>1042.9150999999999</v>
      </c>
      <c r="AS71" s="52">
        <f>IF(MONTH(Serie_Encadeada[[#This Row],[Período]])=1,Serie_Encadeada[[#This Row],[Emprego]],Serie_Encadeada[[#This Row],[Emprego]]+AS70)</f>
        <v>900.89789999999994</v>
      </c>
      <c r="AT71" s="52">
        <f>IF(MONTH(Serie_Encadeada[[#This Row],[Período]])=1,Serie_Encadeada[[#This Row],[Horas]],Serie_Encadeada[[#This Row],[Horas]]+AT70)</f>
        <v>925.27430000000004</v>
      </c>
      <c r="AU71" s="52">
        <f>IF(MONTH(Serie_Encadeada[[#This Row],[Período]])=1,Serie_Encadeada[[#This Row],[Massa Real]],Serie_Encadeada[[#This Row],[Massa Real]]+AU70)</f>
        <v>886.45399999999995</v>
      </c>
      <c r="AV71" s="52">
        <f>IF(MONTH(Serie_Encadeada[[#This Row],[Período]])=1,Serie_Encadeada[[#This Row],[RMR Real]],Serie_Encadeada[[#This Row],[RMR Real]]+AV70)</f>
        <v>787.92829999999992</v>
      </c>
      <c r="AW71" s="52">
        <f>IF(MONTH(Serie_Encadeada[[#This Row],[Período]])=1,Serie_Encadeada[[#This Row],[UCI]],Serie_Encadeada[[#This Row],[UCI]]+AW70)</f>
        <v>689.9267000000001</v>
      </c>
      <c r="AX71" s="52">
        <f t="shared" si="5"/>
        <v>86.240837500000012</v>
      </c>
      <c r="AY71" s="45">
        <v>39661</v>
      </c>
      <c r="AZ71" s="46">
        <f t="shared" si="1"/>
        <v>1518.2020000000002</v>
      </c>
      <c r="BA71" s="48">
        <f t="shared" si="4"/>
        <v>1341.6257999999998</v>
      </c>
      <c r="BB71" s="48">
        <f t="shared" si="4"/>
        <v>1367.1833000000001</v>
      </c>
      <c r="BC71" s="49">
        <f t="shared" si="4"/>
        <v>1361.7946999999999</v>
      </c>
      <c r="BD71" s="49">
        <f t="shared" si="4"/>
        <v>1219.683</v>
      </c>
      <c r="BE71" s="49">
        <f t="shared" si="3"/>
        <v>86.602941666666666</v>
      </c>
    </row>
    <row r="72" spans="1:59" ht="12.75" customHeight="1" x14ac:dyDescent="0.3">
      <c r="A72" s="2">
        <v>39692</v>
      </c>
      <c r="B72" s="31" t="str">
        <f>MONTH(Serie_Encadeada[[#This Row],[Período]])&amp;YEAR(Serie_Encadeada[[#This Row],[Período]])</f>
        <v>92008</v>
      </c>
      <c r="C72" s="5">
        <v>139.1841</v>
      </c>
      <c r="D72" s="5">
        <v>117.8674</v>
      </c>
      <c r="E72" s="5">
        <v>124.70740000000001</v>
      </c>
      <c r="F72" s="5">
        <v>107.7863</v>
      </c>
      <c r="G72" s="5">
        <v>91.430999999999997</v>
      </c>
      <c r="H72" s="5">
        <v>87.6096</v>
      </c>
      <c r="J72" s="2">
        <v>39692</v>
      </c>
      <c r="K72" s="56">
        <v>1.0210680569295552</v>
      </c>
      <c r="L72" s="57">
        <v>1.9554213073971396</v>
      </c>
      <c r="M72" s="57">
        <v>2.6034386156022116</v>
      </c>
      <c r="N72" s="58">
        <v>0.54551475492413948</v>
      </c>
      <c r="O72" s="58">
        <v>-1.3813790492462075</v>
      </c>
      <c r="P72" s="11">
        <v>1.829999999999643E-2</v>
      </c>
      <c r="R72" s="2">
        <v>39692</v>
      </c>
      <c r="S72" s="59">
        <v>23.020552612761829</v>
      </c>
      <c r="T72" s="60">
        <v>6.7285664354027608</v>
      </c>
      <c r="U72" s="60">
        <v>14.625723721521068</v>
      </c>
      <c r="V72" s="60">
        <v>10.2157865836637</v>
      </c>
      <c r="W72" s="60">
        <v>3.2665904665525201</v>
      </c>
      <c r="X72" s="61">
        <v>-8.6600000000004229E-2</v>
      </c>
      <c r="Z72" s="2">
        <v>39692</v>
      </c>
      <c r="AA72" s="59">
        <v>20.431336212100273</v>
      </c>
      <c r="AB72" s="60">
        <v>6.1501122908053611</v>
      </c>
      <c r="AC72" s="60">
        <v>10.909373420834259</v>
      </c>
      <c r="AD72" s="60">
        <v>7.9329804828561929</v>
      </c>
      <c r="AE72" s="60">
        <v>1.6696492223195085</v>
      </c>
      <c r="AF72" s="61">
        <v>0.54994444444446344</v>
      </c>
      <c r="AH72" s="2">
        <v>39692</v>
      </c>
      <c r="AI72" s="76">
        <v>18.971352216549924</v>
      </c>
      <c r="AJ72" s="77">
        <v>6.6868411533589454</v>
      </c>
      <c r="AK72" s="77">
        <v>10.840370102764314</v>
      </c>
      <c r="AL72" s="77">
        <v>8.6407117808959857</v>
      </c>
      <c r="AM72" s="77">
        <v>1.7624081739195161</v>
      </c>
      <c r="AN72" s="78">
        <v>1.0363166666666785</v>
      </c>
      <c r="AO72" s="114"/>
      <c r="AP72" s="114"/>
      <c r="AQ72" s="47">
        <v>39692</v>
      </c>
      <c r="AR72" s="52">
        <f>IF(MONTH(Serie_Encadeada[[#This Row],[Período]])=1,Serie_Encadeada[[#This Row],[Fat.real]],Serie_Encadeada[[#This Row],[Fat.real]]+AR71)</f>
        <v>1182.0991999999999</v>
      </c>
      <c r="AS72" s="52">
        <f>IF(MONTH(Serie_Encadeada[[#This Row],[Período]])=1,Serie_Encadeada[[#This Row],[Emprego]],Serie_Encadeada[[#This Row],[Emprego]]+AS71)</f>
        <v>1018.7652999999999</v>
      </c>
      <c r="AT72" s="52">
        <f>IF(MONTH(Serie_Encadeada[[#This Row],[Período]])=1,Serie_Encadeada[[#This Row],[Horas]],Serie_Encadeada[[#This Row],[Horas]]+AT71)</f>
        <v>1049.9817</v>
      </c>
      <c r="AU72" s="52">
        <f>IF(MONTH(Serie_Encadeada[[#This Row],[Período]])=1,Serie_Encadeada[[#This Row],[Massa Real]],Serie_Encadeada[[#This Row],[Massa Real]]+AU71)</f>
        <v>994.24029999999993</v>
      </c>
      <c r="AV72" s="52">
        <f>IF(MONTH(Serie_Encadeada[[#This Row],[Período]])=1,Serie_Encadeada[[#This Row],[RMR Real]],Serie_Encadeada[[#This Row],[RMR Real]]+AV71)</f>
        <v>879.35929999999996</v>
      </c>
      <c r="AW72" s="52">
        <f>IF(MONTH(Serie_Encadeada[[#This Row],[Período]])=1,Serie_Encadeada[[#This Row],[UCI]],Serie_Encadeada[[#This Row],[UCI]]+AW71)</f>
        <v>777.5363000000001</v>
      </c>
      <c r="AX72" s="52">
        <f t="shared" si="5"/>
        <v>86.392922222222239</v>
      </c>
      <c r="AY72" s="47">
        <v>39692</v>
      </c>
      <c r="AZ72" s="46">
        <f t="shared" si="1"/>
        <v>1544.2472000000002</v>
      </c>
      <c r="BA72" s="48">
        <f t="shared" si="4"/>
        <v>1349.0566000000001</v>
      </c>
      <c r="BB72" s="48">
        <f t="shared" si="4"/>
        <v>1383.0954000000002</v>
      </c>
      <c r="BC72" s="49">
        <f t="shared" si="4"/>
        <v>1371.7852999999998</v>
      </c>
      <c r="BD72" s="49">
        <f t="shared" si="4"/>
        <v>1222.5752</v>
      </c>
      <c r="BE72" s="49">
        <f t="shared" si="3"/>
        <v>86.595725000000016</v>
      </c>
    </row>
    <row r="73" spans="1:59" x14ac:dyDescent="0.3">
      <c r="A73" s="2">
        <v>39722</v>
      </c>
      <c r="B73" s="31" t="str">
        <f>MONTH(Serie_Encadeada[[#This Row],[Período]])&amp;YEAR(Serie_Encadeada[[#This Row],[Período]])</f>
        <v>102008</v>
      </c>
      <c r="C73" s="5">
        <v>136.10640000000001</v>
      </c>
      <c r="D73" s="5">
        <v>117.81619999999999</v>
      </c>
      <c r="E73" s="5">
        <v>121.2929</v>
      </c>
      <c r="F73" s="5">
        <v>114.9158</v>
      </c>
      <c r="G73" s="5">
        <v>97.521699999999996</v>
      </c>
      <c r="H73" s="5">
        <v>87.4923</v>
      </c>
      <c r="J73" s="2">
        <v>39722</v>
      </c>
      <c r="K73" s="56">
        <v>-2.2112439567450544</v>
      </c>
      <c r="L73" s="57">
        <v>-4.3438643764101496E-2</v>
      </c>
      <c r="M73" s="57">
        <v>-2.7380091317756636</v>
      </c>
      <c r="N73" s="58">
        <v>6.6144769789852766</v>
      </c>
      <c r="O73" s="58">
        <v>6.6615261782108899</v>
      </c>
      <c r="P73" s="11">
        <v>-0.11730000000000018</v>
      </c>
      <c r="R73" s="2">
        <v>39722</v>
      </c>
      <c r="S73" s="59">
        <v>9.2898421434255436</v>
      </c>
      <c r="T73" s="60">
        <v>6.6257236746244867</v>
      </c>
      <c r="U73" s="60">
        <v>4.5535611924113653</v>
      </c>
      <c r="V73" s="60">
        <v>10.902782804228982</v>
      </c>
      <c r="W73" s="60">
        <v>4.0109427160546494</v>
      </c>
      <c r="X73" s="61">
        <v>-0.38479999999999848</v>
      </c>
      <c r="Z73" s="2">
        <v>39722</v>
      </c>
      <c r="AA73" s="59">
        <v>19.176892763673443</v>
      </c>
      <c r="AB73" s="60">
        <v>6.1992161910562986</v>
      </c>
      <c r="AC73" s="60">
        <v>10.215545556197824</v>
      </c>
      <c r="AD73" s="60">
        <v>8.2332649936620523</v>
      </c>
      <c r="AE73" s="60">
        <v>1.898633035951957</v>
      </c>
      <c r="AF73" s="61">
        <v>0.45647000000001015</v>
      </c>
      <c r="AH73" s="2">
        <v>39722</v>
      </c>
      <c r="AI73" s="76">
        <v>18.384828944943482</v>
      </c>
      <c r="AJ73" s="77">
        <v>6.5534932232859502</v>
      </c>
      <c r="AK73" s="77">
        <v>10.15630398956371</v>
      </c>
      <c r="AL73" s="77">
        <v>8.744270529523094</v>
      </c>
      <c r="AM73" s="77">
        <v>1.9713834915632631</v>
      </c>
      <c r="AN73" s="78">
        <v>0.72827499999999645</v>
      </c>
      <c r="AO73" s="114"/>
      <c r="AP73" s="114"/>
      <c r="AQ73" s="45">
        <v>39722</v>
      </c>
      <c r="AR73" s="52">
        <f>IF(MONTH(Serie_Encadeada[[#This Row],[Período]])=1,Serie_Encadeada[[#This Row],[Fat.real]],Serie_Encadeada[[#This Row],[Fat.real]]+AR72)</f>
        <v>1318.2055999999998</v>
      </c>
      <c r="AS73" s="52">
        <f>IF(MONTH(Serie_Encadeada[[#This Row],[Período]])=1,Serie_Encadeada[[#This Row],[Emprego]],Serie_Encadeada[[#This Row],[Emprego]]+AS72)</f>
        <v>1136.5815</v>
      </c>
      <c r="AT73" s="52">
        <f>IF(MONTH(Serie_Encadeada[[#This Row],[Período]])=1,Serie_Encadeada[[#This Row],[Horas]],Serie_Encadeada[[#This Row],[Horas]]+AT72)</f>
        <v>1171.2746</v>
      </c>
      <c r="AU73" s="52">
        <f>IF(MONTH(Serie_Encadeada[[#This Row],[Período]])=1,Serie_Encadeada[[#This Row],[Massa Real]],Serie_Encadeada[[#This Row],[Massa Real]]+AU72)</f>
        <v>1109.1560999999999</v>
      </c>
      <c r="AV73" s="52">
        <f>IF(MONTH(Serie_Encadeada[[#This Row],[Período]])=1,Serie_Encadeada[[#This Row],[RMR Real]],Serie_Encadeada[[#This Row],[RMR Real]]+AV72)</f>
        <v>976.88099999999997</v>
      </c>
      <c r="AW73" s="52">
        <f>IF(MONTH(Serie_Encadeada[[#This Row],[Período]])=1,Serie_Encadeada[[#This Row],[UCI]],Serie_Encadeada[[#This Row],[UCI]]+AW72)</f>
        <v>865.0286000000001</v>
      </c>
      <c r="AX73" s="52">
        <f t="shared" si="5"/>
        <v>86.502860000000013</v>
      </c>
      <c r="AY73" s="45">
        <v>39722</v>
      </c>
      <c r="AZ73" s="46">
        <f t="shared" si="1"/>
        <v>1555.8164999999999</v>
      </c>
      <c r="BA73" s="48">
        <f t="shared" si="4"/>
        <v>1356.3777</v>
      </c>
      <c r="BB73" s="48">
        <f t="shared" si="4"/>
        <v>1388.3779999999999</v>
      </c>
      <c r="BC73" s="49">
        <f t="shared" si="4"/>
        <v>1383.0826</v>
      </c>
      <c r="BD73" s="49">
        <f t="shared" si="4"/>
        <v>1226.3359</v>
      </c>
      <c r="BE73" s="49">
        <f t="shared" si="3"/>
        <v>86.563658333333322</v>
      </c>
    </row>
    <row r="74" spans="1:59" x14ac:dyDescent="0.3">
      <c r="A74" s="2">
        <v>39753</v>
      </c>
      <c r="B74" s="31" t="str">
        <f>MONTH(Serie_Encadeada[[#This Row],[Período]])&amp;YEAR(Serie_Encadeada[[#This Row],[Período]])</f>
        <v>112008</v>
      </c>
      <c r="C74" s="5">
        <v>100.87430000000001</v>
      </c>
      <c r="D74" s="5">
        <v>116.34690000000001</v>
      </c>
      <c r="E74" s="5">
        <v>113.21299999999999</v>
      </c>
      <c r="F74" s="5">
        <v>132.01249999999999</v>
      </c>
      <c r="G74" s="5">
        <v>113.4455</v>
      </c>
      <c r="H74" s="5">
        <v>85.230999999999995</v>
      </c>
      <c r="J74" s="2">
        <v>39753</v>
      </c>
      <c r="K74" s="56">
        <v>-25.885704125595858</v>
      </c>
      <c r="L74" s="57">
        <v>-1.2471120270387179</v>
      </c>
      <c r="M74" s="57">
        <v>-6.6614781244409267</v>
      </c>
      <c r="N74" s="58">
        <v>14.877588634461043</v>
      </c>
      <c r="O74" s="58">
        <v>16.328468433179488</v>
      </c>
      <c r="P74" s="11">
        <v>-2.2613000000000056</v>
      </c>
      <c r="R74" s="2">
        <v>39753</v>
      </c>
      <c r="S74" s="59">
        <v>-18.921306302359916</v>
      </c>
      <c r="T74" s="60">
        <v>5.1384095708774655</v>
      </c>
      <c r="U74" s="60">
        <v>-0.45064651287530311</v>
      </c>
      <c r="V74" s="60">
        <v>10.84480090548268</v>
      </c>
      <c r="W74" s="60">
        <v>5.4256642916684799</v>
      </c>
      <c r="X74" s="61">
        <v>-2.2694000000000045</v>
      </c>
      <c r="Z74" s="2">
        <v>39753</v>
      </c>
      <c r="AA74" s="59">
        <v>15.3248226401656</v>
      </c>
      <c r="AB74" s="60">
        <v>6.0998089586212547</v>
      </c>
      <c r="AC74" s="60">
        <v>9.1844518479593642</v>
      </c>
      <c r="AD74" s="60">
        <v>8.505168856480255</v>
      </c>
      <c r="AE74" s="60">
        <v>2.2545727165396303</v>
      </c>
      <c r="AF74" s="61">
        <v>0.20866363636365293</v>
      </c>
      <c r="AH74" s="2">
        <v>39753</v>
      </c>
      <c r="AI74" s="76">
        <v>15.185681716493272</v>
      </c>
      <c r="AJ74" s="77">
        <v>6.2732198432286026</v>
      </c>
      <c r="AK74" s="77">
        <v>9.2329263723912867</v>
      </c>
      <c r="AL74" s="77">
        <v>8.7685808660263849</v>
      </c>
      <c r="AM74" s="77">
        <v>2.2713817175094664</v>
      </c>
      <c r="AN74" s="78">
        <v>0.40016666666669209</v>
      </c>
      <c r="AO74" s="114"/>
      <c r="AP74" s="114"/>
      <c r="AQ74" s="45">
        <v>39753</v>
      </c>
      <c r="AR74" s="52">
        <f>IF(MONTH(Serie_Encadeada[[#This Row],[Período]])=1,Serie_Encadeada[[#This Row],[Fat.real]],Serie_Encadeada[[#This Row],[Fat.real]]+AR73)</f>
        <v>1419.0798999999997</v>
      </c>
      <c r="AS74" s="52">
        <f>IF(MONTH(Serie_Encadeada[[#This Row],[Período]])=1,Serie_Encadeada[[#This Row],[Emprego]],Serie_Encadeada[[#This Row],[Emprego]]+AS73)</f>
        <v>1252.9284</v>
      </c>
      <c r="AT74" s="52">
        <f>IF(MONTH(Serie_Encadeada[[#This Row],[Período]])=1,Serie_Encadeada[[#This Row],[Horas]],Serie_Encadeada[[#This Row],[Horas]]+AT73)</f>
        <v>1284.4875999999999</v>
      </c>
      <c r="AU74" s="52">
        <f>IF(MONTH(Serie_Encadeada[[#This Row],[Período]])=1,Serie_Encadeada[[#This Row],[Massa Real]],Serie_Encadeada[[#This Row],[Massa Real]]+AU73)</f>
        <v>1241.1686</v>
      </c>
      <c r="AV74" s="52">
        <f>IF(MONTH(Serie_Encadeada[[#This Row],[Período]])=1,Serie_Encadeada[[#This Row],[RMR Real]],Serie_Encadeada[[#This Row],[RMR Real]]+AV73)</f>
        <v>1090.3264999999999</v>
      </c>
      <c r="AW74" s="52">
        <f>IF(MONTH(Serie_Encadeada[[#This Row],[Período]])=1,Serie_Encadeada[[#This Row],[UCI]],Serie_Encadeada[[#This Row],[UCI]]+AW73)</f>
        <v>950.25960000000009</v>
      </c>
      <c r="AX74" s="52">
        <f t="shared" si="5"/>
        <v>86.387236363636376</v>
      </c>
      <c r="AY74" s="45">
        <v>39753</v>
      </c>
      <c r="AZ74" s="46">
        <f t="shared" si="1"/>
        <v>1532.2754999999997</v>
      </c>
      <c r="BA74" s="48">
        <f t="shared" si="4"/>
        <v>1362.0638999999999</v>
      </c>
      <c r="BB74" s="48">
        <f t="shared" si="4"/>
        <v>1387.8654999999999</v>
      </c>
      <c r="BC74" s="49">
        <f t="shared" si="4"/>
        <v>1395.9983999999997</v>
      </c>
      <c r="BD74" s="49">
        <f t="shared" si="4"/>
        <v>1232.1742999999999</v>
      </c>
      <c r="BE74" s="49">
        <f t="shared" si="3"/>
        <v>86.374541666666687</v>
      </c>
    </row>
    <row r="75" spans="1:59" ht="12.75" customHeight="1" x14ac:dyDescent="0.3">
      <c r="A75" s="2">
        <v>39783</v>
      </c>
      <c r="B75" s="31" t="str">
        <f>MONTH(Serie_Encadeada[[#This Row],[Período]])&amp;YEAR(Serie_Encadeada[[#This Row],[Período]])</f>
        <v>122008</v>
      </c>
      <c r="C75" s="5">
        <v>100.08759999999999</v>
      </c>
      <c r="D75" s="5">
        <v>112.4053</v>
      </c>
      <c r="E75" s="5">
        <v>95.869600000000005</v>
      </c>
      <c r="F75" s="5">
        <v>172.19569999999999</v>
      </c>
      <c r="G75" s="5">
        <v>153.16739999999999</v>
      </c>
      <c r="H75" s="5">
        <v>80.764899999999997</v>
      </c>
      <c r="J75" s="2">
        <v>39783</v>
      </c>
      <c r="K75" s="56">
        <v>-0.77988149607978474</v>
      </c>
      <c r="L75" s="57">
        <v>-3.387799760887491</v>
      </c>
      <c r="M75" s="57">
        <v>-15.319265455380556</v>
      </c>
      <c r="N75" s="58">
        <v>30.438935706845946</v>
      </c>
      <c r="O75" s="58">
        <v>35.014081651541922</v>
      </c>
      <c r="P75" s="11">
        <v>-4.4660999999999973</v>
      </c>
      <c r="R75" s="2">
        <v>39783</v>
      </c>
      <c r="S75" s="59">
        <v>-11.579955404627039</v>
      </c>
      <c r="T75" s="60">
        <v>2.9960920140559248</v>
      </c>
      <c r="U75" s="60">
        <v>-7.2629643279656406</v>
      </c>
      <c r="V75" s="60">
        <v>11.216122477714226</v>
      </c>
      <c r="W75" s="60">
        <v>7.9801026170303517</v>
      </c>
      <c r="X75" s="61">
        <v>-5.4699999999999989</v>
      </c>
      <c r="Z75" s="2">
        <v>39783</v>
      </c>
      <c r="AA75" s="59">
        <v>13.058322061617057</v>
      </c>
      <c r="AB75" s="60">
        <v>5.8372373077711552</v>
      </c>
      <c r="AC75" s="60">
        <v>7.8559021096859087</v>
      </c>
      <c r="AD75" s="60">
        <v>8.8283638488822778</v>
      </c>
      <c r="AE75" s="60">
        <v>2.926810856510047</v>
      </c>
      <c r="AF75" s="61">
        <v>-0.26455833333334056</v>
      </c>
      <c r="AH75" s="2">
        <v>39783</v>
      </c>
      <c r="AI75" s="76">
        <v>13.058322061617057</v>
      </c>
      <c r="AJ75" s="77">
        <v>5.8372373077711552</v>
      </c>
      <c r="AK75" s="77">
        <v>7.8559021096859087</v>
      </c>
      <c r="AL75" s="77">
        <v>8.8283638488822778</v>
      </c>
      <c r="AM75" s="77">
        <v>2.926810856510047</v>
      </c>
      <c r="AN75" s="78">
        <v>-0.26455833333334056</v>
      </c>
      <c r="AO75" s="114"/>
      <c r="AP75" s="114"/>
      <c r="AQ75" s="45">
        <v>39783</v>
      </c>
      <c r="AR75" s="52">
        <f>IF(MONTH(Serie_Encadeada[[#This Row],[Período]])=1,Serie_Encadeada[[#This Row],[Fat.real]],Serie_Encadeada[[#This Row],[Fat.real]]+AR74)</f>
        <v>1519.1674999999998</v>
      </c>
      <c r="AS75" s="52">
        <f>IF(MONTH(Serie_Encadeada[[#This Row],[Período]])=1,Serie_Encadeada[[#This Row],[Emprego]],Serie_Encadeada[[#This Row],[Emprego]]+AS74)</f>
        <v>1365.3336999999999</v>
      </c>
      <c r="AT75" s="52">
        <f>IF(MONTH(Serie_Encadeada[[#This Row],[Período]])=1,Serie_Encadeada[[#This Row],[Horas]],Serie_Encadeada[[#This Row],[Horas]]+AT74)</f>
        <v>1380.3571999999999</v>
      </c>
      <c r="AU75" s="52">
        <f>IF(MONTH(Serie_Encadeada[[#This Row],[Período]])=1,Serie_Encadeada[[#This Row],[Massa Real]],Serie_Encadeada[[#This Row],[Massa Real]]+AU74)</f>
        <v>1413.3643</v>
      </c>
      <c r="AV75" s="52">
        <f>IF(MONTH(Serie_Encadeada[[#This Row],[Período]])=1,Serie_Encadeada[[#This Row],[RMR Real]],Serie_Encadeada[[#This Row],[RMR Real]]+AV74)</f>
        <v>1243.4938999999999</v>
      </c>
      <c r="AW75" s="52">
        <f>IF(MONTH(Serie_Encadeada[[#This Row],[Período]])=1,Serie_Encadeada[[#This Row],[UCI]],Serie_Encadeada[[#This Row],[UCI]]+AW74)</f>
        <v>1031.0245</v>
      </c>
      <c r="AX75" s="52">
        <f t="shared" si="5"/>
        <v>85.918708333333328</v>
      </c>
      <c r="AY75" s="45">
        <v>39783</v>
      </c>
      <c r="AZ75" s="46">
        <f t="shared" si="1"/>
        <v>1519.1674999999998</v>
      </c>
      <c r="BA75" s="48">
        <f t="shared" si="4"/>
        <v>1365.3336999999999</v>
      </c>
      <c r="BB75" s="48">
        <f t="shared" si="4"/>
        <v>1380.3571999999999</v>
      </c>
      <c r="BC75" s="49">
        <f t="shared" si="4"/>
        <v>1413.3643</v>
      </c>
      <c r="BD75" s="49">
        <f t="shared" si="4"/>
        <v>1243.4938999999999</v>
      </c>
      <c r="BE75" s="49">
        <f t="shared" si="3"/>
        <v>85.918708333333328</v>
      </c>
    </row>
    <row r="76" spans="1:59" ht="12.75" customHeight="1" x14ac:dyDescent="0.3">
      <c r="A76" s="2">
        <v>39814</v>
      </c>
      <c r="B76" s="31" t="str">
        <f>MONTH(Serie_Encadeada[[#This Row],[Período]])&amp;YEAR(Serie_Encadeada[[#This Row],[Período]])</f>
        <v>12009</v>
      </c>
      <c r="C76" s="5">
        <v>91.298500000000004</v>
      </c>
      <c r="D76" s="5">
        <v>109.28489999999999</v>
      </c>
      <c r="E76" s="5">
        <v>97.916200000000003</v>
      </c>
      <c r="F76" s="5">
        <v>117.02079999999999</v>
      </c>
      <c r="G76" s="5">
        <v>107.0592</v>
      </c>
      <c r="H76" s="5">
        <v>76.816999999999993</v>
      </c>
      <c r="I76" s="9"/>
      <c r="J76" s="2">
        <v>39814</v>
      </c>
      <c r="K76" s="56">
        <v>-8.7814074870413421</v>
      </c>
      <c r="L76" s="57">
        <v>-2.7760256856215886</v>
      </c>
      <c r="M76" s="57">
        <v>2.1347747356826332</v>
      </c>
      <c r="N76" s="58">
        <v>-32.041973173546147</v>
      </c>
      <c r="O76" s="58">
        <v>-30.103142052421067</v>
      </c>
      <c r="P76" s="11">
        <v>-3.9479000000000042</v>
      </c>
      <c r="Q76" s="9"/>
      <c r="R76" s="2">
        <v>39814</v>
      </c>
      <c r="S76" s="59">
        <v>-21.295007193909701</v>
      </c>
      <c r="T76" s="62">
        <v>0.14515264394991165</v>
      </c>
      <c r="U76" s="62">
        <v>-9.4786686043716699</v>
      </c>
      <c r="V76" s="62">
        <v>-2.7807247613358808</v>
      </c>
      <c r="W76" s="62">
        <v>-2.9248791085633568</v>
      </c>
      <c r="X76" s="63">
        <v>-9.0402000000000129</v>
      </c>
      <c r="Y76" s="9"/>
      <c r="Z76" s="2">
        <v>39814</v>
      </c>
      <c r="AA76" s="59">
        <v>-21.295007193909701</v>
      </c>
      <c r="AB76" s="62">
        <v>0.14515264394991165</v>
      </c>
      <c r="AC76" s="62">
        <v>-9.4786686043716699</v>
      </c>
      <c r="AD76" s="62">
        <v>-2.7807247613358808</v>
      </c>
      <c r="AE76" s="62">
        <v>-2.9248791085633568</v>
      </c>
      <c r="AF76" s="63">
        <v>-9.0402000000000129</v>
      </c>
      <c r="AG76" s="9"/>
      <c r="AH76" s="2">
        <v>39814</v>
      </c>
      <c r="AI76" s="76">
        <v>9.509846077367536</v>
      </c>
      <c r="AJ76" s="77">
        <v>5.2078373396524462</v>
      </c>
      <c r="AK76" s="77">
        <v>6.1006732079080992</v>
      </c>
      <c r="AL76" s="77">
        <v>7.2154917652283013</v>
      </c>
      <c r="AM76" s="77">
        <v>2.014632973146</v>
      </c>
      <c r="AN76" s="78">
        <v>-1.1342249999999865</v>
      </c>
      <c r="AO76" s="115"/>
      <c r="AP76" s="115"/>
      <c r="AQ76" s="47">
        <v>39814</v>
      </c>
      <c r="AR76" s="52">
        <f>IF(MONTH(Serie_Encadeada[[#This Row],[Período]])=1,Serie_Encadeada[[#This Row],[Fat.real]],Serie_Encadeada[[#This Row],[Fat.real]]+AR75)</f>
        <v>91.298500000000004</v>
      </c>
      <c r="AS76" s="52">
        <f>IF(MONTH(Serie_Encadeada[[#This Row],[Período]])=1,Serie_Encadeada[[#This Row],[Emprego]],Serie_Encadeada[[#This Row],[Emprego]]+AS75)</f>
        <v>109.28489999999999</v>
      </c>
      <c r="AT76" s="52">
        <f>IF(MONTH(Serie_Encadeada[[#This Row],[Período]])=1,Serie_Encadeada[[#This Row],[Horas]],Serie_Encadeada[[#This Row],[Horas]]+AT75)</f>
        <v>97.916200000000003</v>
      </c>
      <c r="AU76" s="52">
        <f>IF(MONTH(Serie_Encadeada[[#This Row],[Período]])=1,Serie_Encadeada[[#This Row],[Massa Real]],Serie_Encadeada[[#This Row],[Massa Real]]+AU75)</f>
        <v>117.02079999999999</v>
      </c>
      <c r="AV76" s="52">
        <f>IF(MONTH(Serie_Encadeada[[#This Row],[Período]])=1,Serie_Encadeada[[#This Row],[RMR Real]],Serie_Encadeada[[#This Row],[RMR Real]]+AV75)</f>
        <v>107.0592</v>
      </c>
      <c r="AW76" s="52">
        <f>IF(MONTH(Serie_Encadeada[[#This Row],[Período]])=1,Serie_Encadeada[[#This Row],[UCI]],Serie_Encadeada[[#This Row],[UCI]]+AW75)</f>
        <v>76.816999999999993</v>
      </c>
      <c r="AX76" s="52">
        <f t="shared" si="5"/>
        <v>76.816999999999993</v>
      </c>
      <c r="AY76" s="47">
        <v>39814</v>
      </c>
      <c r="AZ76" s="46">
        <f t="shared" si="1"/>
        <v>1494.4650999999999</v>
      </c>
      <c r="BA76" s="48">
        <f t="shared" si="4"/>
        <v>1365.4920999999999</v>
      </c>
      <c r="BB76" s="48">
        <f t="shared" si="4"/>
        <v>1370.1041999999998</v>
      </c>
      <c r="BC76" s="49">
        <f t="shared" si="4"/>
        <v>1410.0172</v>
      </c>
      <c r="BD76" s="49">
        <f t="shared" si="4"/>
        <v>1240.2682</v>
      </c>
      <c r="BE76" s="49">
        <f t="shared" si="3"/>
        <v>85.165358333333344</v>
      </c>
      <c r="BG76" s="9"/>
    </row>
    <row r="77" spans="1:59" ht="12.75" customHeight="1" x14ac:dyDescent="0.3">
      <c r="A77" s="2">
        <v>39845</v>
      </c>
      <c r="B77" s="31" t="str">
        <f>MONTH(Serie_Encadeada[[#This Row],[Período]])&amp;YEAR(Serie_Encadeada[[#This Row],[Período]])</f>
        <v>22009</v>
      </c>
      <c r="C77" s="5">
        <v>94.698300000000003</v>
      </c>
      <c r="D77" s="5">
        <v>107.8199</v>
      </c>
      <c r="E77" s="5">
        <v>95.741699999999994</v>
      </c>
      <c r="F77" s="5">
        <v>121.8676</v>
      </c>
      <c r="G77" s="5">
        <v>113.0115</v>
      </c>
      <c r="H77" s="5">
        <v>77.526499999999999</v>
      </c>
      <c r="J77" s="2">
        <v>39845</v>
      </c>
      <c r="K77" s="56">
        <v>3.7238289785702929</v>
      </c>
      <c r="L77" s="57">
        <v>-1.3405328641010692</v>
      </c>
      <c r="M77" s="57">
        <v>-2.2207765415733136</v>
      </c>
      <c r="N77" s="58">
        <v>4.1418277776258599</v>
      </c>
      <c r="O77" s="58">
        <v>5.5598211083213718</v>
      </c>
      <c r="P77" s="11">
        <v>0.70950000000000557</v>
      </c>
      <c r="R77" s="2">
        <v>39845</v>
      </c>
      <c r="S77" s="59">
        <v>-19.70331240381395</v>
      </c>
      <c r="T77" s="62">
        <v>-1.9147652893298752</v>
      </c>
      <c r="U77" s="62">
        <v>-10.253206323971366</v>
      </c>
      <c r="V77" s="62">
        <v>-2.0176543752829121</v>
      </c>
      <c r="W77" s="62">
        <v>-0.10792549693460052</v>
      </c>
      <c r="X77" s="61">
        <v>-7.1152000000000015</v>
      </c>
      <c r="Z77" s="2">
        <v>39845</v>
      </c>
      <c r="AA77" s="59">
        <v>-20.492578324707051</v>
      </c>
      <c r="AB77" s="62">
        <v>-0.88855938702914339</v>
      </c>
      <c r="AC77" s="62">
        <v>-9.8632527961498564</v>
      </c>
      <c r="AD77" s="62">
        <v>-2.3929395901857093</v>
      </c>
      <c r="AE77" s="62">
        <v>-1.4984435040070569</v>
      </c>
      <c r="AF77" s="61">
        <v>-8.077699999999993</v>
      </c>
      <c r="AH77" s="2">
        <v>39845</v>
      </c>
      <c r="AI77" s="76">
        <v>5.8552560433376568</v>
      </c>
      <c r="AJ77" s="77">
        <v>4.4421256997281384</v>
      </c>
      <c r="AK77" s="77">
        <v>4.2148649436127705</v>
      </c>
      <c r="AL77" s="77">
        <v>5.759650318054903</v>
      </c>
      <c r="AM77" s="77">
        <v>1.4145333620640743</v>
      </c>
      <c r="AN77" s="78">
        <v>-1.7919750000000079</v>
      </c>
      <c r="AO77" s="114"/>
      <c r="AP77" s="114"/>
      <c r="AQ77" s="45">
        <v>39845</v>
      </c>
      <c r="AR77" s="52">
        <f>IF(MONTH(Serie_Encadeada[[#This Row],[Período]])=1,Serie_Encadeada[[#This Row],[Fat.real]],Serie_Encadeada[[#This Row],[Fat.real]]+AR76)</f>
        <v>185.99680000000001</v>
      </c>
      <c r="AS77" s="52">
        <f>IF(MONTH(Serie_Encadeada[[#This Row],[Período]])=1,Serie_Encadeada[[#This Row],[Emprego]],Serie_Encadeada[[#This Row],[Emprego]]+AS76)</f>
        <v>217.10480000000001</v>
      </c>
      <c r="AT77" s="52">
        <f>IF(MONTH(Serie_Encadeada[[#This Row],[Período]])=1,Serie_Encadeada[[#This Row],[Horas]],Serie_Encadeada[[#This Row],[Horas]]+AT76)</f>
        <v>193.65789999999998</v>
      </c>
      <c r="AU77" s="52">
        <f>IF(MONTH(Serie_Encadeada[[#This Row],[Período]])=1,Serie_Encadeada[[#This Row],[Massa Real]],Serie_Encadeada[[#This Row],[Massa Real]]+AU76)</f>
        <v>238.88839999999999</v>
      </c>
      <c r="AV77" s="52">
        <f>IF(MONTH(Serie_Encadeada[[#This Row],[Período]])=1,Serie_Encadeada[[#This Row],[RMR Real]],Serie_Encadeada[[#This Row],[RMR Real]]+AV76)</f>
        <v>220.07069999999999</v>
      </c>
      <c r="AW77" s="52">
        <f>IF(MONTH(Serie_Encadeada[[#This Row],[Período]])=1,Serie_Encadeada[[#This Row],[UCI]],Serie_Encadeada[[#This Row],[UCI]]+AW76)</f>
        <v>154.34350000000001</v>
      </c>
      <c r="AX77" s="52">
        <f t="shared" si="5"/>
        <v>77.171750000000003</v>
      </c>
      <c r="AY77" s="45">
        <v>39845</v>
      </c>
      <c r="AZ77" s="46">
        <f t="shared" si="1"/>
        <v>1471.2278999999999</v>
      </c>
      <c r="BA77" s="48">
        <f t="shared" si="4"/>
        <v>1363.3872999999999</v>
      </c>
      <c r="BB77" s="48">
        <f t="shared" si="4"/>
        <v>1359.1660999999999</v>
      </c>
      <c r="BC77" s="49">
        <f t="shared" si="4"/>
        <v>1407.5076999999999</v>
      </c>
      <c r="BD77" s="49">
        <f t="shared" si="4"/>
        <v>1240.1461000000002</v>
      </c>
      <c r="BE77" s="49">
        <f t="shared" si="3"/>
        <v>84.572424999999996</v>
      </c>
    </row>
    <row r="78" spans="1:59" ht="12.75" customHeight="1" x14ac:dyDescent="0.3">
      <c r="A78" s="2">
        <v>39873</v>
      </c>
      <c r="B78" s="31" t="str">
        <f>MONTH(Serie_Encadeada[[#This Row],[Período]])&amp;YEAR(Serie_Encadeada[[#This Row],[Período]])</f>
        <v>32009</v>
      </c>
      <c r="C78" s="5">
        <v>122.2385</v>
      </c>
      <c r="D78" s="5">
        <v>108.00239999999999</v>
      </c>
      <c r="E78" s="5">
        <v>102.87430000000001</v>
      </c>
      <c r="F78" s="5">
        <v>111.39700000000001</v>
      </c>
      <c r="G78" s="5">
        <v>103.11839999999999</v>
      </c>
      <c r="H78" s="5">
        <v>79.667000000000002</v>
      </c>
      <c r="J78" s="2">
        <v>39873</v>
      </c>
      <c r="K78" s="56">
        <v>29.082042655464775</v>
      </c>
      <c r="L78" s="57">
        <v>0.16926374444790834</v>
      </c>
      <c r="M78" s="57">
        <v>7.449836382683837</v>
      </c>
      <c r="N78" s="58">
        <v>-8.591783213914109</v>
      </c>
      <c r="O78" s="58">
        <v>-8.7540648518071205</v>
      </c>
      <c r="P78" s="11">
        <v>2.140500000000003</v>
      </c>
      <c r="R78" s="2">
        <v>39873</v>
      </c>
      <c r="S78" s="59">
        <v>-2.9653714533384283</v>
      </c>
      <c r="T78" s="62">
        <v>-2.5408304239109016</v>
      </c>
      <c r="U78" s="62">
        <v>-9.7163032183778864</v>
      </c>
      <c r="V78" s="62">
        <v>7.1402122279705065</v>
      </c>
      <c r="W78" s="62">
        <v>9.9345627602617377</v>
      </c>
      <c r="X78" s="61">
        <v>-5.6315999999999917</v>
      </c>
      <c r="Z78" s="2">
        <v>39873</v>
      </c>
      <c r="AA78" s="59">
        <v>-14.35779172877702</v>
      </c>
      <c r="AB78" s="62">
        <v>-1.4436323719727708</v>
      </c>
      <c r="AC78" s="62">
        <v>-9.8123266014709536</v>
      </c>
      <c r="AD78" s="62">
        <v>0.44944612854910282</v>
      </c>
      <c r="AE78" s="62">
        <v>1.8822369327368558</v>
      </c>
      <c r="AF78" s="61">
        <v>-7.2623333333333306</v>
      </c>
      <c r="AH78" s="2">
        <v>39873</v>
      </c>
      <c r="AI78" s="76">
        <v>4.3188812123374891</v>
      </c>
      <c r="AJ78" s="77">
        <v>3.6499705673952647</v>
      </c>
      <c r="AK78" s="77">
        <v>2.6551705022073753</v>
      </c>
      <c r="AL78" s="77">
        <v>6.0827728543328456</v>
      </c>
      <c r="AM78" s="77">
        <v>2.4896039220627255</v>
      </c>
      <c r="AN78" s="78">
        <v>-2.2367000000000132</v>
      </c>
      <c r="AO78" s="114"/>
      <c r="AP78" s="114"/>
      <c r="AQ78" s="47">
        <v>39873</v>
      </c>
      <c r="AR78" s="52">
        <f>IF(MONTH(Serie_Encadeada[[#This Row],[Período]])=1,Serie_Encadeada[[#This Row],[Fat.real]],Serie_Encadeada[[#This Row],[Fat.real]]+AR77)</f>
        <v>308.2353</v>
      </c>
      <c r="AS78" s="52">
        <f>IF(MONTH(Serie_Encadeada[[#This Row],[Período]])=1,Serie_Encadeada[[#This Row],[Emprego]],Serie_Encadeada[[#This Row],[Emprego]]+AS77)</f>
        <v>325.10720000000003</v>
      </c>
      <c r="AT78" s="52">
        <f>IF(MONTH(Serie_Encadeada[[#This Row],[Período]])=1,Serie_Encadeada[[#This Row],[Horas]],Serie_Encadeada[[#This Row],[Horas]]+AT77)</f>
        <v>296.53219999999999</v>
      </c>
      <c r="AU78" s="52">
        <f>IF(MONTH(Serie_Encadeada[[#This Row],[Período]])=1,Serie_Encadeada[[#This Row],[Massa Real]],Serie_Encadeada[[#This Row],[Massa Real]]+AU77)</f>
        <v>350.28539999999998</v>
      </c>
      <c r="AV78" s="52">
        <f>IF(MONTH(Serie_Encadeada[[#This Row],[Período]])=1,Serie_Encadeada[[#This Row],[RMR Real]],Serie_Encadeada[[#This Row],[RMR Real]]+AV77)</f>
        <v>323.1891</v>
      </c>
      <c r="AW78" s="52">
        <f>IF(MONTH(Serie_Encadeada[[#This Row],[Período]])=1,Serie_Encadeada[[#This Row],[UCI]],Serie_Encadeada[[#This Row],[UCI]]+AW77)</f>
        <v>234.01050000000001</v>
      </c>
      <c r="AX78" s="52">
        <f t="shared" si="5"/>
        <v>78.003500000000003</v>
      </c>
      <c r="AY78" s="47">
        <v>39873</v>
      </c>
      <c r="AZ78" s="46">
        <f t="shared" si="1"/>
        <v>1467.4923000000001</v>
      </c>
      <c r="BA78" s="48">
        <f t="shared" si="4"/>
        <v>1360.5716</v>
      </c>
      <c r="BB78" s="48">
        <f t="shared" si="4"/>
        <v>1348.0947999999999</v>
      </c>
      <c r="BC78" s="49">
        <f t="shared" si="4"/>
        <v>1414.9315999999999</v>
      </c>
      <c r="BD78" s="49">
        <f t="shared" si="4"/>
        <v>1249.4647</v>
      </c>
      <c r="BE78" s="49">
        <f t="shared" si="3"/>
        <v>84.103125000000006</v>
      </c>
    </row>
    <row r="79" spans="1:59" ht="12.75" customHeight="1" x14ac:dyDescent="0.3">
      <c r="A79" s="2">
        <v>39904</v>
      </c>
      <c r="B79" s="31" t="str">
        <f>MONTH(Serie_Encadeada[[#This Row],[Período]])&amp;YEAR(Serie_Encadeada[[#This Row],[Período]])</f>
        <v>42009</v>
      </c>
      <c r="C79" s="5">
        <v>108.8339</v>
      </c>
      <c r="D79" s="5">
        <v>108.8459</v>
      </c>
      <c r="E79" s="5">
        <v>100.152</v>
      </c>
      <c r="F79" s="5">
        <v>105.40860000000001</v>
      </c>
      <c r="G79" s="5">
        <v>96.824399999999997</v>
      </c>
      <c r="H79" s="5">
        <v>81.084800000000001</v>
      </c>
      <c r="J79" s="2">
        <v>39904</v>
      </c>
      <c r="K79" s="56">
        <v>-10.965939536234494</v>
      </c>
      <c r="L79" s="57">
        <v>0.7810011629371254</v>
      </c>
      <c r="M79" s="57">
        <v>-2.6462391481643173</v>
      </c>
      <c r="N79" s="58">
        <v>-5.3757282512096358</v>
      </c>
      <c r="O79" s="58">
        <v>-6.1036633617278753</v>
      </c>
      <c r="P79" s="11">
        <v>1.4177999999999997</v>
      </c>
      <c r="R79" s="2">
        <v>39904</v>
      </c>
      <c r="S79" s="59">
        <v>-16.907430269409389</v>
      </c>
      <c r="T79" s="62">
        <v>-3.0504842314156808</v>
      </c>
      <c r="U79" s="62">
        <v>-15.027345122081586</v>
      </c>
      <c r="V79" s="62">
        <v>1.4113694613129035</v>
      </c>
      <c r="W79" s="62">
        <v>4.5996022327683717</v>
      </c>
      <c r="X79" s="61">
        <v>-5.033299999999997</v>
      </c>
      <c r="Z79" s="2">
        <v>39904</v>
      </c>
      <c r="AA79" s="59">
        <v>-15.038085956597971</v>
      </c>
      <c r="AB79" s="62">
        <v>-1.8516533224770262</v>
      </c>
      <c r="AC79" s="62">
        <v>-11.188460801364096</v>
      </c>
      <c r="AD79" s="62">
        <v>0.67032695864022651</v>
      </c>
      <c r="AE79" s="62">
        <v>2.4960650097002217</v>
      </c>
      <c r="AF79" s="61">
        <v>-6.7050749999999937</v>
      </c>
      <c r="AH79" s="2">
        <v>39904</v>
      </c>
      <c r="AI79" s="76">
        <v>0.79013037855561652</v>
      </c>
      <c r="AJ79" s="77">
        <v>2.883215770829203</v>
      </c>
      <c r="AK79" s="77">
        <v>8.9573187448250824E-2</v>
      </c>
      <c r="AL79" s="77">
        <v>5.8942895229294754</v>
      </c>
      <c r="AM79" s="77">
        <v>3.0157174838057386</v>
      </c>
      <c r="AN79" s="78">
        <v>-2.7559499999999986</v>
      </c>
      <c r="AO79" s="114"/>
      <c r="AP79" s="114"/>
      <c r="AQ79" s="45">
        <v>39904</v>
      </c>
      <c r="AR79" s="52">
        <f>IF(MONTH(Serie_Encadeada[[#This Row],[Período]])=1,Serie_Encadeada[[#This Row],[Fat.real]],Serie_Encadeada[[#This Row],[Fat.real]]+AR78)</f>
        <v>417.06920000000002</v>
      </c>
      <c r="AS79" s="52">
        <f>IF(MONTH(Serie_Encadeada[[#This Row],[Período]])=1,Serie_Encadeada[[#This Row],[Emprego]],Serie_Encadeada[[#This Row],[Emprego]]+AS78)</f>
        <v>433.95310000000006</v>
      </c>
      <c r="AT79" s="52">
        <f>IF(MONTH(Serie_Encadeada[[#This Row],[Período]])=1,Serie_Encadeada[[#This Row],[Horas]],Serie_Encadeada[[#This Row],[Horas]]+AT78)</f>
        <v>396.68419999999998</v>
      </c>
      <c r="AU79" s="52">
        <f>IF(MONTH(Serie_Encadeada[[#This Row],[Período]])=1,Serie_Encadeada[[#This Row],[Massa Real]],Serie_Encadeada[[#This Row],[Massa Real]]+AU78)</f>
        <v>455.69399999999996</v>
      </c>
      <c r="AV79" s="52">
        <f>IF(MONTH(Serie_Encadeada[[#This Row],[Período]])=1,Serie_Encadeada[[#This Row],[RMR Real]],Serie_Encadeada[[#This Row],[RMR Real]]+AV78)</f>
        <v>420.01350000000002</v>
      </c>
      <c r="AW79" s="52">
        <f>IF(MONTH(Serie_Encadeada[[#This Row],[Período]])=1,Serie_Encadeada[[#This Row],[UCI]],Serie_Encadeada[[#This Row],[UCI]]+AW78)</f>
        <v>315.09530000000001</v>
      </c>
      <c r="AX79" s="52">
        <f t="shared" si="5"/>
        <v>78.773825000000002</v>
      </c>
      <c r="AY79" s="45">
        <v>39904</v>
      </c>
      <c r="AZ79" s="46">
        <f t="shared" ref="AZ79:AZ123" si="6">SUM(C68:C79)</f>
        <v>1445.3471000000002</v>
      </c>
      <c r="BA79" s="48">
        <f t="shared" ref="BA79:BD110" si="7">SUM(D68:D79)</f>
        <v>1357.1468</v>
      </c>
      <c r="BB79" s="48">
        <f t="shared" si="7"/>
        <v>1330.383</v>
      </c>
      <c r="BC79" s="49">
        <f t="shared" si="7"/>
        <v>1416.3986</v>
      </c>
      <c r="BD79" s="49">
        <f t="shared" si="7"/>
        <v>1253.7224000000001</v>
      </c>
      <c r="BE79" s="49">
        <f t="shared" ref="BE79:BE123" si="8">SUM(H68:H79)/12</f>
        <v>83.683683333333349</v>
      </c>
    </row>
    <row r="80" spans="1:59" ht="12.75" customHeight="1" x14ac:dyDescent="0.3">
      <c r="A80" s="2">
        <v>39934</v>
      </c>
      <c r="B80" s="31" t="str">
        <f>MONTH(Serie_Encadeada[[#This Row],[Período]])&amp;YEAR(Serie_Encadeada[[#This Row],[Período]])</f>
        <v>52009</v>
      </c>
      <c r="C80" s="5">
        <v>113.03879999999999</v>
      </c>
      <c r="D80" s="5">
        <v>109.7016</v>
      </c>
      <c r="E80" s="5">
        <v>102.5209</v>
      </c>
      <c r="F80" s="5">
        <v>105.66079999999999</v>
      </c>
      <c r="G80" s="5">
        <v>96.299199999999999</v>
      </c>
      <c r="H80" s="5">
        <v>82.294700000000006</v>
      </c>
      <c r="J80" s="2">
        <v>39934</v>
      </c>
      <c r="K80" s="56">
        <v>3.8635939720987622</v>
      </c>
      <c r="L80" s="57">
        <v>0.7861573104728784</v>
      </c>
      <c r="M80" s="57">
        <v>2.3653047368000601</v>
      </c>
      <c r="N80" s="58">
        <v>0.23925941526591546</v>
      </c>
      <c r="O80" s="58">
        <v>-0.54242525644362183</v>
      </c>
      <c r="P80" s="11">
        <v>1.2099000000000046</v>
      </c>
      <c r="R80" s="2">
        <v>39934</v>
      </c>
      <c r="S80" s="59">
        <v>-15.905513216901214</v>
      </c>
      <c r="T80" s="62">
        <v>-3.4118793731460793</v>
      </c>
      <c r="U80" s="62">
        <v>-12.563921932514813</v>
      </c>
      <c r="V80" s="62">
        <v>2.7294161112650497</v>
      </c>
      <c r="W80" s="62">
        <v>6.3555419097328789</v>
      </c>
      <c r="X80" s="61">
        <v>-4.075800000000001</v>
      </c>
      <c r="Z80" s="2">
        <v>39934</v>
      </c>
      <c r="AA80" s="59">
        <v>-15.22455159725984</v>
      </c>
      <c r="AB80" s="62">
        <v>-2.1705304159475323</v>
      </c>
      <c r="AC80" s="62">
        <v>-11.474456598454939</v>
      </c>
      <c r="AD80" s="62">
        <v>1.0515681715573943</v>
      </c>
      <c r="AE80" s="62">
        <v>3.1945141762550313</v>
      </c>
      <c r="AF80" s="61">
        <v>-6.1792200000000008</v>
      </c>
      <c r="AH80" s="2">
        <v>39934</v>
      </c>
      <c r="AI80" s="76">
        <v>-2.0623369745572706</v>
      </c>
      <c r="AJ80" s="77">
        <v>2.1174900138506372</v>
      </c>
      <c r="AK80" s="77">
        <v>-1.6863978636683947</v>
      </c>
      <c r="AL80" s="77">
        <v>5.9285876199762129</v>
      </c>
      <c r="AM80" s="77">
        <v>3.7505414155506114</v>
      </c>
      <c r="AN80" s="78">
        <v>-3.0689083333333258</v>
      </c>
      <c r="AO80" s="114"/>
      <c r="AP80" s="114"/>
      <c r="AQ80" s="47">
        <v>39934</v>
      </c>
      <c r="AR80" s="52">
        <f>IF(MONTH(Serie_Encadeada[[#This Row],[Período]])=1,Serie_Encadeada[[#This Row],[Fat.real]],Serie_Encadeada[[#This Row],[Fat.real]]+AR79)</f>
        <v>530.10800000000006</v>
      </c>
      <c r="AS80" s="52">
        <f>IF(MONTH(Serie_Encadeada[[#This Row],[Período]])=1,Serie_Encadeada[[#This Row],[Emprego]],Serie_Encadeada[[#This Row],[Emprego]]+AS79)</f>
        <v>543.65470000000005</v>
      </c>
      <c r="AT80" s="52">
        <f>IF(MONTH(Serie_Encadeada[[#This Row],[Período]])=1,Serie_Encadeada[[#This Row],[Horas]],Serie_Encadeada[[#This Row],[Horas]]+AT79)</f>
        <v>499.20509999999996</v>
      </c>
      <c r="AU80" s="52">
        <f>IF(MONTH(Serie_Encadeada[[#This Row],[Período]])=1,Serie_Encadeada[[#This Row],[Massa Real]],Serie_Encadeada[[#This Row],[Massa Real]]+AU79)</f>
        <v>561.35479999999995</v>
      </c>
      <c r="AV80" s="52">
        <f>IF(MONTH(Serie_Encadeada[[#This Row],[Período]])=1,Serie_Encadeada[[#This Row],[RMR Real]],Serie_Encadeada[[#This Row],[RMR Real]]+AV79)</f>
        <v>516.31270000000006</v>
      </c>
      <c r="AW80" s="52">
        <f>IF(MONTH(Serie_Encadeada[[#This Row],[Período]])=1,Serie_Encadeada[[#This Row],[UCI]],Serie_Encadeada[[#This Row],[UCI]]+AW79)</f>
        <v>397.39</v>
      </c>
      <c r="AX80" s="52">
        <f t="shared" si="5"/>
        <v>79.477999999999994</v>
      </c>
      <c r="AY80" s="47">
        <v>39934</v>
      </c>
      <c r="AZ80" s="46">
        <f t="shared" si="6"/>
        <v>1423.9671000000001</v>
      </c>
      <c r="BA80" s="48">
        <f t="shared" si="7"/>
        <v>1353.2717000000002</v>
      </c>
      <c r="BB80" s="48">
        <f t="shared" si="7"/>
        <v>1315.6514999999999</v>
      </c>
      <c r="BC80" s="49">
        <f t="shared" si="7"/>
        <v>1419.2058999999999</v>
      </c>
      <c r="BD80" s="49">
        <f t="shared" si="7"/>
        <v>1259.4769999999999</v>
      </c>
      <c r="BE80" s="49">
        <f t="shared" si="8"/>
        <v>83.344033333333343</v>
      </c>
    </row>
    <row r="81" spans="1:64" ht="12.75" customHeight="1" x14ac:dyDescent="0.3">
      <c r="A81" s="2">
        <v>39965</v>
      </c>
      <c r="B81" s="31" t="str">
        <f>MONTH(Serie_Encadeada[[#This Row],[Período]])&amp;YEAR(Serie_Encadeada[[#This Row],[Período]])</f>
        <v>62009</v>
      </c>
      <c r="C81" s="5">
        <v>116.8621</v>
      </c>
      <c r="D81" s="5">
        <v>109.9134</v>
      </c>
      <c r="E81" s="5">
        <v>102.7912</v>
      </c>
      <c r="F81" s="5">
        <v>111.127</v>
      </c>
      <c r="G81" s="5">
        <v>101.0864</v>
      </c>
      <c r="H81" s="5">
        <v>82.205600000000004</v>
      </c>
      <c r="J81" s="2">
        <v>39965</v>
      </c>
      <c r="K81" s="56">
        <v>3.3822899747697281</v>
      </c>
      <c r="L81" s="57">
        <v>0.1930691986260881</v>
      </c>
      <c r="M81" s="57">
        <v>0.26365355746975105</v>
      </c>
      <c r="N81" s="58">
        <v>5.1733471637542028</v>
      </c>
      <c r="O81" s="58">
        <v>4.9711731769318943</v>
      </c>
      <c r="P81" s="11">
        <v>-8.9100000000001955E-2</v>
      </c>
      <c r="R81" s="2">
        <v>39965</v>
      </c>
      <c r="S81" s="59">
        <v>-14.513247794472649</v>
      </c>
      <c r="T81" s="62">
        <v>-4.2186580918395338</v>
      </c>
      <c r="U81" s="62">
        <v>-13.354350354872969</v>
      </c>
      <c r="V81" s="62">
        <v>-2.0393087471482838</v>
      </c>
      <c r="W81" s="62">
        <v>2.2719362854205913</v>
      </c>
      <c r="X81" s="61">
        <v>-4.2577999999999889</v>
      </c>
      <c r="Z81" s="2">
        <v>39965</v>
      </c>
      <c r="AA81" s="59">
        <v>-15.096946183411671</v>
      </c>
      <c r="AB81" s="62">
        <v>-2.5210777137034195</v>
      </c>
      <c r="AC81" s="62">
        <v>-11.801203378884432</v>
      </c>
      <c r="AD81" s="62">
        <v>0.52742073590753835</v>
      </c>
      <c r="AE81" s="62">
        <v>3.0423231855245381</v>
      </c>
      <c r="AF81" s="61">
        <v>-5.8589833333333416</v>
      </c>
      <c r="AH81" s="2">
        <v>39965</v>
      </c>
      <c r="AI81" s="76">
        <v>-5.1400452651774478</v>
      </c>
      <c r="AJ81" s="77">
        <v>1.3356020850732198</v>
      </c>
      <c r="AK81" s="77">
        <v>-3.6425153835125341</v>
      </c>
      <c r="AL81" s="77">
        <v>5.1571353824573869</v>
      </c>
      <c r="AM81" s="77">
        <v>3.7600481052473285</v>
      </c>
      <c r="AN81" s="78">
        <v>-3.4935583333333255</v>
      </c>
      <c r="AO81" s="114"/>
      <c r="AP81" s="114"/>
      <c r="AQ81" s="45">
        <v>39965</v>
      </c>
      <c r="AR81" s="52">
        <f>IF(MONTH(Serie_Encadeada[[#This Row],[Período]])=1,Serie_Encadeada[[#This Row],[Fat.real]],Serie_Encadeada[[#This Row],[Fat.real]]+AR80)</f>
        <v>646.9701</v>
      </c>
      <c r="AS81" s="52">
        <f>IF(MONTH(Serie_Encadeada[[#This Row],[Período]])=1,Serie_Encadeada[[#This Row],[Emprego]],Serie_Encadeada[[#This Row],[Emprego]]+AS80)</f>
        <v>653.56810000000007</v>
      </c>
      <c r="AT81" s="52">
        <f>IF(MONTH(Serie_Encadeada[[#This Row],[Período]])=1,Serie_Encadeada[[#This Row],[Horas]],Serie_Encadeada[[#This Row],[Horas]]+AT80)</f>
        <v>601.99630000000002</v>
      </c>
      <c r="AU81" s="52">
        <f>IF(MONTH(Serie_Encadeada[[#This Row],[Período]])=1,Serie_Encadeada[[#This Row],[Massa Real]],Serie_Encadeada[[#This Row],[Massa Real]]+AU80)</f>
        <v>672.48179999999991</v>
      </c>
      <c r="AV81" s="52">
        <f>IF(MONTH(Serie_Encadeada[[#This Row],[Período]])=1,Serie_Encadeada[[#This Row],[RMR Real]],Serie_Encadeada[[#This Row],[RMR Real]]+AV80)</f>
        <v>617.39910000000009</v>
      </c>
      <c r="AW81" s="52">
        <f>IF(MONTH(Serie_Encadeada[[#This Row],[Período]])=1,Serie_Encadeada[[#This Row],[UCI]],Serie_Encadeada[[#This Row],[UCI]]+AW80)</f>
        <v>479.59559999999999</v>
      </c>
      <c r="AX81" s="52">
        <f t="shared" si="5"/>
        <v>79.932599999999994</v>
      </c>
      <c r="AY81" s="45">
        <v>39965</v>
      </c>
      <c r="AZ81" s="46">
        <f t="shared" si="6"/>
        <v>1404.1272000000001</v>
      </c>
      <c r="BA81" s="48">
        <f t="shared" si="7"/>
        <v>1348.4305999999999</v>
      </c>
      <c r="BB81" s="48">
        <f t="shared" si="7"/>
        <v>1299.8087</v>
      </c>
      <c r="BC81" s="49">
        <f t="shared" si="7"/>
        <v>1416.8924999999999</v>
      </c>
      <c r="BD81" s="49">
        <f t="shared" si="7"/>
        <v>1261.7225999999998</v>
      </c>
      <c r="BE81" s="49">
        <f t="shared" si="8"/>
        <v>82.989216666666678</v>
      </c>
    </row>
    <row r="82" spans="1:64" ht="12.75" customHeight="1" x14ac:dyDescent="0.3">
      <c r="A82" s="2">
        <v>39995</v>
      </c>
      <c r="B82" s="31" t="str">
        <f>MONTH(Serie_Encadeada[[#This Row],[Período]])&amp;YEAR(Serie_Encadeada[[#This Row],[Período]])</f>
        <v>72009</v>
      </c>
      <c r="C82" s="5">
        <v>123.94629999999999</v>
      </c>
      <c r="D82" s="5">
        <v>110.2839</v>
      </c>
      <c r="E82" s="5">
        <v>105.779</v>
      </c>
      <c r="F82" s="5">
        <v>113.3797</v>
      </c>
      <c r="G82" s="5">
        <v>102.7877</v>
      </c>
      <c r="H82" s="5">
        <v>82.388199999999998</v>
      </c>
      <c r="J82" s="2">
        <v>39995</v>
      </c>
      <c r="K82" s="56">
        <v>6.0620166846222991</v>
      </c>
      <c r="L82" s="57">
        <v>0.33708355851061561</v>
      </c>
      <c r="M82" s="57">
        <v>2.9066690533819948</v>
      </c>
      <c r="N82" s="58">
        <v>2.0271401189629925</v>
      </c>
      <c r="O82" s="58">
        <v>1.6830157172478231</v>
      </c>
      <c r="P82" s="11">
        <v>0.18259999999999366</v>
      </c>
      <c r="R82" s="2">
        <v>39995</v>
      </c>
      <c r="S82" s="59">
        <v>-13.40141719894304</v>
      </c>
      <c r="T82" s="62">
        <v>-3.9505347069628183</v>
      </c>
      <c r="U82" s="62">
        <v>-12.713802868968802</v>
      </c>
      <c r="V82" s="62">
        <v>2.7931375562222254</v>
      </c>
      <c r="W82" s="62">
        <v>7.0190179309540639</v>
      </c>
      <c r="X82" s="61">
        <v>-5.1976999999999975</v>
      </c>
      <c r="Z82" s="2">
        <v>39995</v>
      </c>
      <c r="AA82" s="59">
        <v>-14.828836007069865</v>
      </c>
      <c r="AB82" s="62">
        <v>-2.7300831500573262</v>
      </c>
      <c r="AC82" s="62">
        <v>-11.938804913881661</v>
      </c>
      <c r="AD82" s="62">
        <v>0.8481204744290104</v>
      </c>
      <c r="AE82" s="62">
        <v>3.5917151575494732</v>
      </c>
      <c r="AF82" s="61">
        <v>-5.7645142857142986</v>
      </c>
      <c r="AH82" s="2">
        <v>39995</v>
      </c>
      <c r="AI82" s="76">
        <v>-8.1528372394323849</v>
      </c>
      <c r="AJ82" s="77">
        <v>0.58549239861324587</v>
      </c>
      <c r="AK82" s="77">
        <v>-5.5944840303499817</v>
      </c>
      <c r="AL82" s="77">
        <v>4.8074300712785316</v>
      </c>
      <c r="AM82" s="77">
        <v>4.1394317446660427</v>
      </c>
      <c r="AN82" s="78">
        <v>-4.0737499999999898</v>
      </c>
      <c r="AO82" s="114"/>
      <c r="AP82" s="114"/>
      <c r="AQ82" s="47">
        <v>39995</v>
      </c>
      <c r="AR82" s="52">
        <f>IF(MONTH(Serie_Encadeada[[#This Row],[Período]])=1,Serie_Encadeada[[#This Row],[Fat.real]],Serie_Encadeada[[#This Row],[Fat.real]]+AR81)</f>
        <v>770.91639999999995</v>
      </c>
      <c r="AS82" s="52">
        <f>IF(MONTH(Serie_Encadeada[[#This Row],[Período]])=1,Serie_Encadeada[[#This Row],[Emprego]],Serie_Encadeada[[#This Row],[Emprego]]+AS81)</f>
        <v>763.85200000000009</v>
      </c>
      <c r="AT82" s="52">
        <f>IF(MONTH(Serie_Encadeada[[#This Row],[Período]])=1,Serie_Encadeada[[#This Row],[Horas]],Serie_Encadeada[[#This Row],[Horas]]+AT81)</f>
        <v>707.77530000000002</v>
      </c>
      <c r="AU82" s="52">
        <f>IF(MONTH(Serie_Encadeada[[#This Row],[Período]])=1,Serie_Encadeada[[#This Row],[Massa Real]],Serie_Encadeada[[#This Row],[Massa Real]]+AU81)</f>
        <v>785.86149999999986</v>
      </c>
      <c r="AV82" s="52">
        <f>IF(MONTH(Serie_Encadeada[[#This Row],[Período]])=1,Serie_Encadeada[[#This Row],[RMR Real]],Serie_Encadeada[[#This Row],[RMR Real]]+AV81)</f>
        <v>720.18680000000006</v>
      </c>
      <c r="AW82" s="52">
        <f>IF(MONTH(Serie_Encadeada[[#This Row],[Período]])=1,Serie_Encadeada[[#This Row],[UCI]],Serie_Encadeada[[#This Row],[UCI]]+AW81)</f>
        <v>561.98379999999997</v>
      </c>
      <c r="AX82" s="52">
        <f t="shared" si="5"/>
        <v>80.2834</v>
      </c>
      <c r="AY82" s="47">
        <v>39995</v>
      </c>
      <c r="AZ82" s="46">
        <f t="shared" si="6"/>
        <v>1384.9461000000001</v>
      </c>
      <c r="BA82" s="48">
        <f t="shared" si="7"/>
        <v>1343.8945999999999</v>
      </c>
      <c r="BB82" s="48">
        <f t="shared" si="7"/>
        <v>1284.4013</v>
      </c>
      <c r="BC82" s="49">
        <f t="shared" si="7"/>
        <v>1419.9733000000001</v>
      </c>
      <c r="BD82" s="49">
        <f t="shared" si="7"/>
        <v>1268.4640999999999</v>
      </c>
      <c r="BE82" s="49">
        <f t="shared" si="8"/>
        <v>82.556075000000007</v>
      </c>
    </row>
    <row r="83" spans="1:64" ht="12.75" customHeight="1" x14ac:dyDescent="0.3">
      <c r="A83" s="2">
        <v>40026</v>
      </c>
      <c r="B83" s="31" t="str">
        <f>MONTH(Serie_Encadeada[[#This Row],[Período]])&amp;YEAR(Serie_Encadeada[[#This Row],[Período]])</f>
        <v>82009</v>
      </c>
      <c r="C83" s="5">
        <v>121.45359999999999</v>
      </c>
      <c r="D83" s="5">
        <v>111.3245</v>
      </c>
      <c r="E83" s="5">
        <v>106.0337</v>
      </c>
      <c r="F83" s="5">
        <v>106.35939999999999</v>
      </c>
      <c r="G83" s="5">
        <v>95.523300000000006</v>
      </c>
      <c r="H83" s="5">
        <v>83.748800000000003</v>
      </c>
      <c r="J83" s="2">
        <v>40026</v>
      </c>
      <c r="K83" s="56">
        <v>-2.0111128771088764</v>
      </c>
      <c r="L83" s="57">
        <v>0.94356474517132394</v>
      </c>
      <c r="M83" s="57">
        <v>0.24078503294604761</v>
      </c>
      <c r="N83" s="58">
        <v>-6.1918491581826434</v>
      </c>
      <c r="O83" s="58">
        <v>-7.0673825759307727</v>
      </c>
      <c r="P83" s="11">
        <v>1.3606000000000051</v>
      </c>
      <c r="R83" s="2">
        <v>40026</v>
      </c>
      <c r="S83" s="59">
        <v>-11.847887859611127</v>
      </c>
      <c r="T83" s="62">
        <v>-3.7041938709487732</v>
      </c>
      <c r="U83" s="62">
        <v>-12.760411738716554</v>
      </c>
      <c r="V83" s="62">
        <v>-0.78553005321754088</v>
      </c>
      <c r="W83" s="62">
        <v>3.0326269499966165</v>
      </c>
      <c r="X83" s="61">
        <v>-3.8425000000000011</v>
      </c>
      <c r="Z83" s="2">
        <v>40026</v>
      </c>
      <c r="AA83" s="59">
        <v>-14.43502927515385</v>
      </c>
      <c r="AB83" s="62">
        <v>-2.8550849102878257</v>
      </c>
      <c r="AC83" s="62">
        <v>-12.046730358770374</v>
      </c>
      <c r="AD83" s="62">
        <v>0.65055829180079849</v>
      </c>
      <c r="AE83" s="62">
        <v>3.5259299608860468</v>
      </c>
      <c r="AF83" s="61">
        <v>-5.5242625000000203</v>
      </c>
      <c r="AH83" s="2">
        <v>40026</v>
      </c>
      <c r="AI83" s="76">
        <v>-9.8524175307370161</v>
      </c>
      <c r="AJ83" s="77">
        <v>-0.15007910551511622</v>
      </c>
      <c r="AK83" s="77">
        <v>-7.1893359142113615</v>
      </c>
      <c r="AL83" s="77">
        <v>4.2103629864325454</v>
      </c>
      <c r="AM83" s="77">
        <v>4.2300089449471647</v>
      </c>
      <c r="AN83" s="78">
        <v>-4.3670749999999998</v>
      </c>
      <c r="AO83" s="114"/>
      <c r="AP83" s="114"/>
      <c r="AQ83" s="45">
        <v>40026</v>
      </c>
      <c r="AR83" s="52">
        <f>IF(MONTH(Serie_Encadeada[[#This Row],[Período]])=1,Serie_Encadeada[[#This Row],[Fat.real]],Serie_Encadeada[[#This Row],[Fat.real]]+AR82)</f>
        <v>892.36999999999989</v>
      </c>
      <c r="AS83" s="52">
        <f>IF(MONTH(Serie_Encadeada[[#This Row],[Período]])=1,Serie_Encadeada[[#This Row],[Emprego]],Serie_Encadeada[[#This Row],[Emprego]]+AS82)</f>
        <v>875.17650000000003</v>
      </c>
      <c r="AT83" s="52">
        <f>IF(MONTH(Serie_Encadeada[[#This Row],[Período]])=1,Serie_Encadeada[[#This Row],[Horas]],Serie_Encadeada[[#This Row],[Horas]]+AT82)</f>
        <v>813.80899999999997</v>
      </c>
      <c r="AU83" s="52">
        <f>IF(MONTH(Serie_Encadeada[[#This Row],[Período]])=1,Serie_Encadeada[[#This Row],[Massa Real]],Serie_Encadeada[[#This Row],[Massa Real]]+AU82)</f>
        <v>892.2208999999998</v>
      </c>
      <c r="AV83" s="52">
        <f>IF(MONTH(Serie_Encadeada[[#This Row],[Período]])=1,Serie_Encadeada[[#This Row],[RMR Real]],Serie_Encadeada[[#This Row],[RMR Real]]+AV82)</f>
        <v>815.71010000000001</v>
      </c>
      <c r="AW83" s="52">
        <f>IF(MONTH(Serie_Encadeada[[#This Row],[Período]])=1,Serie_Encadeada[[#This Row],[UCI]],Serie_Encadeada[[#This Row],[UCI]]+AW82)</f>
        <v>645.73259999999993</v>
      </c>
      <c r="AX83" s="52">
        <f t="shared" si="5"/>
        <v>80.716574999999992</v>
      </c>
      <c r="AY83" s="45">
        <v>40026</v>
      </c>
      <c r="AZ83" s="46">
        <f t="shared" si="6"/>
        <v>1368.6224000000002</v>
      </c>
      <c r="BA83" s="48">
        <f t="shared" si="7"/>
        <v>1339.6122999999998</v>
      </c>
      <c r="BB83" s="48">
        <f t="shared" si="7"/>
        <v>1268.8919000000001</v>
      </c>
      <c r="BC83" s="49">
        <f t="shared" si="7"/>
        <v>1419.1312</v>
      </c>
      <c r="BD83" s="49">
        <f t="shared" si="7"/>
        <v>1271.2756999999999</v>
      </c>
      <c r="BE83" s="49">
        <f t="shared" si="8"/>
        <v>82.235866666666666</v>
      </c>
    </row>
    <row r="84" spans="1:64" ht="12.75" customHeight="1" x14ac:dyDescent="0.3">
      <c r="A84" s="2">
        <v>40057</v>
      </c>
      <c r="B84" s="31" t="str">
        <f>MONTH(Serie_Encadeada[[#This Row],[Período]])&amp;YEAR(Serie_Encadeada[[#This Row],[Período]])</f>
        <v>92009</v>
      </c>
      <c r="C84" s="5">
        <v>130.00049999999999</v>
      </c>
      <c r="D84" s="5">
        <v>113.2623</v>
      </c>
      <c r="E84" s="5">
        <v>107.4325</v>
      </c>
      <c r="F84" s="5">
        <v>106.8852</v>
      </c>
      <c r="G84" s="5">
        <v>94.3523</v>
      </c>
      <c r="H84" s="5">
        <v>84.315700000000007</v>
      </c>
      <c r="J84" s="2">
        <v>40057</v>
      </c>
      <c r="K84" s="56">
        <v>7.0371730438620128</v>
      </c>
      <c r="L84" s="57">
        <v>1.7406770297643337</v>
      </c>
      <c r="M84" s="57">
        <v>1.3192032344433973</v>
      </c>
      <c r="N84" s="58">
        <v>0.49436157029844457</v>
      </c>
      <c r="O84" s="58">
        <v>-1.2258789216871762</v>
      </c>
      <c r="P84" s="11">
        <v>0.56690000000000396</v>
      </c>
      <c r="R84" s="2">
        <v>40057</v>
      </c>
      <c r="S84" s="59">
        <v>-6.598167463093854</v>
      </c>
      <c r="T84" s="62">
        <v>-3.9070175468365358</v>
      </c>
      <c r="U84" s="62">
        <v>-13.852345570511455</v>
      </c>
      <c r="V84" s="62">
        <v>-0.83600606013936796</v>
      </c>
      <c r="W84" s="62">
        <v>3.1950870055014189</v>
      </c>
      <c r="X84" s="61">
        <v>-3.2938999999999936</v>
      </c>
      <c r="Z84" s="2">
        <v>40057</v>
      </c>
      <c r="AA84" s="59">
        <v>-13.512292369371371</v>
      </c>
      <c r="AB84" s="62">
        <v>-2.9767896491959336</v>
      </c>
      <c r="AC84" s="62">
        <v>-12.26118512351216</v>
      </c>
      <c r="AD84" s="62">
        <v>0.4893987902119647</v>
      </c>
      <c r="AE84" s="62">
        <v>3.4915307087785465</v>
      </c>
      <c r="AF84" s="61">
        <v>-5.2764444444444649</v>
      </c>
      <c r="AH84" s="2">
        <v>40057</v>
      </c>
      <c r="AI84" s="76">
        <v>-11.967539912003717</v>
      </c>
      <c r="AJ84" s="77">
        <v>-1.041424058857138</v>
      </c>
      <c r="AK84" s="77">
        <v>-9.5060976994067374</v>
      </c>
      <c r="AL84" s="77">
        <v>3.3857193250285027</v>
      </c>
      <c r="AM84" s="77">
        <v>4.2223823941463987</v>
      </c>
      <c r="AN84" s="78">
        <v>-4.6343500000000262</v>
      </c>
      <c r="AO84" s="114"/>
      <c r="AP84" s="114"/>
      <c r="AQ84" s="47">
        <v>40057</v>
      </c>
      <c r="AR84" s="52">
        <f>IF(MONTH(Serie_Encadeada[[#This Row],[Período]])=1,Serie_Encadeada[[#This Row],[Fat.real]],Serie_Encadeada[[#This Row],[Fat.real]]+AR83)</f>
        <v>1022.3704999999999</v>
      </c>
      <c r="AS84" s="52">
        <f>IF(MONTH(Serie_Encadeada[[#This Row],[Período]])=1,Serie_Encadeada[[#This Row],[Emprego]],Serie_Encadeada[[#This Row],[Emprego]]+AS83)</f>
        <v>988.43880000000001</v>
      </c>
      <c r="AT84" s="52">
        <f>IF(MONTH(Serie_Encadeada[[#This Row],[Período]])=1,Serie_Encadeada[[#This Row],[Horas]],Serie_Encadeada[[#This Row],[Horas]]+AT83)</f>
        <v>921.24149999999997</v>
      </c>
      <c r="AU84" s="52">
        <f>IF(MONTH(Serie_Encadeada[[#This Row],[Período]])=1,Serie_Encadeada[[#This Row],[Massa Real]],Serie_Encadeada[[#This Row],[Massa Real]]+AU83)</f>
        <v>999.10609999999974</v>
      </c>
      <c r="AV84" s="52">
        <f>IF(MONTH(Serie_Encadeada[[#This Row],[Período]])=1,Serie_Encadeada[[#This Row],[RMR Real]],Serie_Encadeada[[#This Row],[RMR Real]]+AV83)</f>
        <v>910.06240000000003</v>
      </c>
      <c r="AW84" s="52">
        <f>IF(MONTH(Serie_Encadeada[[#This Row],[Período]])=1,Serie_Encadeada[[#This Row],[UCI]],Serie_Encadeada[[#This Row],[UCI]]+AW83)</f>
        <v>730.04829999999993</v>
      </c>
      <c r="AX84" s="52">
        <f t="shared" si="5"/>
        <v>81.116477777777774</v>
      </c>
      <c r="AY84" s="47">
        <v>40057</v>
      </c>
      <c r="AZ84" s="46">
        <f t="shared" si="6"/>
        <v>1359.4388000000004</v>
      </c>
      <c r="BA84" s="48">
        <f t="shared" si="7"/>
        <v>1335.0072</v>
      </c>
      <c r="BB84" s="48">
        <f t="shared" si="7"/>
        <v>1251.6169999999997</v>
      </c>
      <c r="BC84" s="49">
        <f t="shared" si="7"/>
        <v>1418.2301</v>
      </c>
      <c r="BD84" s="49">
        <f t="shared" si="7"/>
        <v>1274.1970000000001</v>
      </c>
      <c r="BE84" s="49">
        <f t="shared" si="8"/>
        <v>81.96137499999999</v>
      </c>
    </row>
    <row r="85" spans="1:64" x14ac:dyDescent="0.3">
      <c r="A85" s="2">
        <v>40087</v>
      </c>
      <c r="B85" s="31" t="str">
        <f>MONTH(Serie_Encadeada[[#This Row],[Período]])&amp;YEAR(Serie_Encadeada[[#This Row],[Período]])</f>
        <v>102009</v>
      </c>
      <c r="C85" s="5">
        <v>133.91210000000001</v>
      </c>
      <c r="D85" s="5">
        <v>114.679</v>
      </c>
      <c r="E85" s="5">
        <v>110.6724</v>
      </c>
      <c r="F85" s="5">
        <v>112.723</v>
      </c>
      <c r="G85" s="5">
        <v>98.277100000000004</v>
      </c>
      <c r="H85" s="5">
        <v>84.819400000000002</v>
      </c>
      <c r="J85" s="2">
        <v>40087</v>
      </c>
      <c r="K85" s="56">
        <v>3.0089115041865391</v>
      </c>
      <c r="L85" s="57">
        <v>1.2508133774433381</v>
      </c>
      <c r="M85" s="57">
        <v>3.0157540781420811</v>
      </c>
      <c r="N85" s="58">
        <v>5.4617477443088491</v>
      </c>
      <c r="O85" s="58">
        <v>4.1597290156148867</v>
      </c>
      <c r="P85" s="11">
        <v>0.50369999999999493</v>
      </c>
      <c r="R85" s="2">
        <v>40087</v>
      </c>
      <c r="S85" s="59">
        <v>-1.6121945771837314</v>
      </c>
      <c r="T85" s="62">
        <v>-2.6627917043666263</v>
      </c>
      <c r="U85" s="62">
        <v>-8.756077231231183</v>
      </c>
      <c r="V85" s="62">
        <v>-1.9081797281139803</v>
      </c>
      <c r="W85" s="62">
        <v>0.77459683332018281</v>
      </c>
      <c r="X85" s="61">
        <v>-2.6728999999999985</v>
      </c>
      <c r="Z85" s="2">
        <v>40087</v>
      </c>
      <c r="AA85" s="59">
        <v>-12.283592180157617</v>
      </c>
      <c r="AB85" s="62">
        <v>-2.9442411300905404</v>
      </c>
      <c r="AC85" s="62">
        <v>-11.898209010935604</v>
      </c>
      <c r="AD85" s="62">
        <v>0.24099403140818274</v>
      </c>
      <c r="AE85" s="62">
        <v>3.2203001184381796</v>
      </c>
      <c r="AF85" s="61">
        <v>-5.0160900000000197</v>
      </c>
      <c r="AH85" s="2">
        <v>40087</v>
      </c>
      <c r="AI85" s="76">
        <v>-12.763201830035877</v>
      </c>
      <c r="AJ85" s="77">
        <v>-1.8068492279104602</v>
      </c>
      <c r="AK85" s="77">
        <v>-10.61537275871558</v>
      </c>
      <c r="AL85" s="77">
        <v>2.3826993413119362</v>
      </c>
      <c r="AM85" s="77">
        <v>3.9643706100424922</v>
      </c>
      <c r="AN85" s="78">
        <v>-4.8250249999999966</v>
      </c>
      <c r="AO85" s="114"/>
      <c r="AP85" s="114"/>
      <c r="AQ85" s="45">
        <v>40087</v>
      </c>
      <c r="AR85" s="52">
        <f>IF(MONTH(Serie_Encadeada[[#This Row],[Período]])=1,Serie_Encadeada[[#This Row],[Fat.real]],Serie_Encadeada[[#This Row],[Fat.real]]+AR84)</f>
        <v>1156.2826</v>
      </c>
      <c r="AS85" s="52">
        <f>IF(MONTH(Serie_Encadeada[[#This Row],[Período]])=1,Serie_Encadeada[[#This Row],[Emprego]],Serie_Encadeada[[#This Row],[Emprego]]+AS84)</f>
        <v>1103.1178</v>
      </c>
      <c r="AT85" s="52">
        <f>IF(MONTH(Serie_Encadeada[[#This Row],[Período]])=1,Serie_Encadeada[[#This Row],[Horas]],Serie_Encadeada[[#This Row],[Horas]]+AT84)</f>
        <v>1031.9139</v>
      </c>
      <c r="AU85" s="52">
        <f>IF(MONTH(Serie_Encadeada[[#This Row],[Período]])=1,Serie_Encadeada[[#This Row],[Massa Real]],Serie_Encadeada[[#This Row],[Massa Real]]+AU84)</f>
        <v>1111.8290999999997</v>
      </c>
      <c r="AV85" s="52">
        <f>IF(MONTH(Serie_Encadeada[[#This Row],[Período]])=1,Serie_Encadeada[[#This Row],[RMR Real]],Serie_Encadeada[[#This Row],[RMR Real]]+AV84)</f>
        <v>1008.3395</v>
      </c>
      <c r="AW85" s="52">
        <f>IF(MONTH(Serie_Encadeada[[#This Row],[Período]])=1,Serie_Encadeada[[#This Row],[UCI]],Serie_Encadeada[[#This Row],[UCI]]+AW84)</f>
        <v>814.8676999999999</v>
      </c>
      <c r="AX85" s="52">
        <f t="shared" si="5"/>
        <v>81.486769999999993</v>
      </c>
      <c r="AY85" s="45">
        <v>40087</v>
      </c>
      <c r="AZ85" s="46">
        <f t="shared" si="6"/>
        <v>1357.2444999999998</v>
      </c>
      <c r="BA85" s="48">
        <f t="shared" si="7"/>
        <v>1331.8700000000003</v>
      </c>
      <c r="BB85" s="48">
        <f t="shared" si="7"/>
        <v>1240.9964999999997</v>
      </c>
      <c r="BC85" s="49">
        <f t="shared" si="7"/>
        <v>1416.0373</v>
      </c>
      <c r="BD85" s="49">
        <f t="shared" si="7"/>
        <v>1274.9524000000001</v>
      </c>
      <c r="BE85" s="49">
        <f t="shared" si="8"/>
        <v>81.738633333333325</v>
      </c>
    </row>
    <row r="86" spans="1:64" ht="12.75" customHeight="1" x14ac:dyDescent="0.3">
      <c r="A86" s="2">
        <v>40118</v>
      </c>
      <c r="B86" s="31" t="str">
        <f>MONTH(Serie_Encadeada[[#This Row],[Período]])&amp;YEAR(Serie_Encadeada[[#This Row],[Período]])</f>
        <v>112009</v>
      </c>
      <c r="C86" s="5">
        <v>117.0711</v>
      </c>
      <c r="D86" s="5">
        <v>115.0395</v>
      </c>
      <c r="E86" s="5">
        <v>109.64870000000001</v>
      </c>
      <c r="F86" s="5">
        <v>129.9126</v>
      </c>
      <c r="G86" s="5">
        <v>112.9091</v>
      </c>
      <c r="H86" s="5">
        <v>84.234300000000005</v>
      </c>
      <c r="J86" s="2">
        <v>40118</v>
      </c>
      <c r="K86" s="56">
        <v>-12.576160033335306</v>
      </c>
      <c r="L86" s="57">
        <v>0.31435572336696505</v>
      </c>
      <c r="M86" s="57">
        <v>-0.92498219971735585</v>
      </c>
      <c r="N86" s="58">
        <v>15.249416711762461</v>
      </c>
      <c r="O86" s="58">
        <v>14.888514211347292</v>
      </c>
      <c r="P86" s="11">
        <v>-0.58509999999999707</v>
      </c>
      <c r="R86" s="2">
        <v>40118</v>
      </c>
      <c r="S86" s="59">
        <v>16.056418731034562</v>
      </c>
      <c r="T86" s="62">
        <v>-1.1237084958860108</v>
      </c>
      <c r="U86" s="62">
        <v>-3.1483133562399979</v>
      </c>
      <c r="V86" s="62">
        <v>-1.5906827005018398</v>
      </c>
      <c r="W86" s="62">
        <v>-0.47282615881634832</v>
      </c>
      <c r="X86" s="61">
        <v>-0.99669999999998993</v>
      </c>
      <c r="Z86" s="2">
        <v>40118</v>
      </c>
      <c r="AA86" s="59">
        <v>-10.269062369215408</v>
      </c>
      <c r="AB86" s="62">
        <v>-2.7751865150474626</v>
      </c>
      <c r="AC86" s="62">
        <v>-11.127005040764891</v>
      </c>
      <c r="AD86" s="62">
        <v>4.6174226450750762E-2</v>
      </c>
      <c r="AE86" s="62">
        <v>2.8360403970737416</v>
      </c>
      <c r="AF86" s="61">
        <v>-4.6506909090909403</v>
      </c>
      <c r="AH86" s="2">
        <v>40118</v>
      </c>
      <c r="AI86" s="76">
        <v>-10.36590352061361</v>
      </c>
      <c r="AJ86" s="77">
        <v>-2.3127622720196497</v>
      </c>
      <c r="AK86" s="77">
        <v>-10.839184344592464</v>
      </c>
      <c r="AL86" s="77">
        <v>1.2850301261090329</v>
      </c>
      <c r="AM86" s="77">
        <v>3.428224399746064</v>
      </c>
      <c r="AN86" s="78">
        <v>-4.7189666666667023</v>
      </c>
      <c r="AO86" s="114"/>
      <c r="AP86" s="114"/>
      <c r="AQ86" s="47">
        <v>40118</v>
      </c>
      <c r="AR86" s="52">
        <f>IF(MONTH(Serie_Encadeada[[#This Row],[Período]])=1,Serie_Encadeada[[#This Row],[Fat.real]],Serie_Encadeada[[#This Row],[Fat.real]]+AR85)</f>
        <v>1273.3537000000001</v>
      </c>
      <c r="AS86" s="52">
        <f>IF(MONTH(Serie_Encadeada[[#This Row],[Período]])=1,Serie_Encadeada[[#This Row],[Emprego]],Serie_Encadeada[[#This Row],[Emprego]]+AS85)</f>
        <v>1218.1573000000001</v>
      </c>
      <c r="AT86" s="52">
        <f>IF(MONTH(Serie_Encadeada[[#This Row],[Período]])=1,Serie_Encadeada[[#This Row],[Horas]],Serie_Encadeada[[#This Row],[Horas]]+AT85)</f>
        <v>1141.5626</v>
      </c>
      <c r="AU86" s="52">
        <f>IF(MONTH(Serie_Encadeada[[#This Row],[Período]])=1,Serie_Encadeada[[#This Row],[Massa Real]],Serie_Encadeada[[#This Row],[Massa Real]]+AU85)</f>
        <v>1241.7416999999996</v>
      </c>
      <c r="AV86" s="52">
        <f>IF(MONTH(Serie_Encadeada[[#This Row],[Período]])=1,Serie_Encadeada[[#This Row],[RMR Real]],Serie_Encadeada[[#This Row],[RMR Real]]+AV85)</f>
        <v>1121.2486000000001</v>
      </c>
      <c r="AW86" s="52">
        <f>IF(MONTH(Serie_Encadeada[[#This Row],[Período]])=1,Serie_Encadeada[[#This Row],[UCI]],Serie_Encadeada[[#This Row],[UCI]]+AW85)</f>
        <v>899.10199999999986</v>
      </c>
      <c r="AX86" s="52">
        <f t="shared" si="5"/>
        <v>81.736545454545436</v>
      </c>
      <c r="AY86" s="47">
        <v>40118</v>
      </c>
      <c r="AZ86" s="46">
        <f t="shared" si="6"/>
        <v>1373.4413</v>
      </c>
      <c r="BA86" s="48">
        <f t="shared" si="7"/>
        <v>1330.5626000000004</v>
      </c>
      <c r="BB86" s="48">
        <f t="shared" si="7"/>
        <v>1237.4322</v>
      </c>
      <c r="BC86" s="49">
        <f t="shared" si="7"/>
        <v>1413.9373999999998</v>
      </c>
      <c r="BD86" s="49">
        <f t="shared" si="7"/>
        <v>1274.4160000000002</v>
      </c>
      <c r="BE86" s="49">
        <f t="shared" si="8"/>
        <v>81.655574999999985</v>
      </c>
    </row>
    <row r="87" spans="1:64" ht="12.75" customHeight="1" x14ac:dyDescent="0.3">
      <c r="A87" s="2">
        <v>40148</v>
      </c>
      <c r="B87" s="31" t="str">
        <f>MONTH(Serie_Encadeada[[#This Row],[Período]])&amp;YEAR(Serie_Encadeada[[#This Row],[Período]])</f>
        <v>122009</v>
      </c>
      <c r="C87" s="5">
        <v>123.8211</v>
      </c>
      <c r="D87" s="5">
        <v>115.3614</v>
      </c>
      <c r="E87" s="5">
        <v>102.95140000000001</v>
      </c>
      <c r="F87" s="5">
        <v>173.82400000000001</v>
      </c>
      <c r="G87" s="5">
        <v>150.65039999999999</v>
      </c>
      <c r="H87" s="5">
        <v>83.064999999999998</v>
      </c>
      <c r="J87" s="2">
        <v>40148</v>
      </c>
      <c r="K87" s="56">
        <v>5.7657269812959813</v>
      </c>
      <c r="L87" s="57">
        <v>0.27981693244494232</v>
      </c>
      <c r="M87" s="57">
        <v>-6.107961152298202</v>
      </c>
      <c r="N87" s="58">
        <v>33.800724487078249</v>
      </c>
      <c r="O87" s="58">
        <v>33.426269450380879</v>
      </c>
      <c r="P87" s="11">
        <v>-1.1693000000000069</v>
      </c>
      <c r="R87" s="2">
        <v>40148</v>
      </c>
      <c r="S87" s="59">
        <v>23.712727650578103</v>
      </c>
      <c r="T87" s="62">
        <v>2.6298582006364528</v>
      </c>
      <c r="U87" s="62">
        <v>7.3869088845682063</v>
      </c>
      <c r="V87" s="62">
        <v>0.94561014009062039</v>
      </c>
      <c r="W87" s="62">
        <v>-1.6433000756035527</v>
      </c>
      <c r="X87" s="61">
        <v>2.3001000000000005</v>
      </c>
      <c r="Z87" s="2">
        <v>40148</v>
      </c>
      <c r="AA87" s="59">
        <v>-8.0302336641614289</v>
      </c>
      <c r="AB87" s="62">
        <v>-2.3301995695264703</v>
      </c>
      <c r="AC87" s="62">
        <v>-9.8411628526297417</v>
      </c>
      <c r="AD87" s="62">
        <v>0.1557560212890402</v>
      </c>
      <c r="AE87" s="62">
        <v>2.2842974943423666</v>
      </c>
      <c r="AF87" s="61">
        <v>-4.0714583333333394</v>
      </c>
      <c r="AH87" s="2">
        <v>40148</v>
      </c>
      <c r="AI87" s="76">
        <v>-8.0302336641614289</v>
      </c>
      <c r="AJ87" s="77">
        <v>-2.3301995695264703</v>
      </c>
      <c r="AK87" s="77">
        <v>-9.8411628526297417</v>
      </c>
      <c r="AL87" s="77">
        <v>0.1557560212890402</v>
      </c>
      <c r="AM87" s="77">
        <v>2.2842974943423666</v>
      </c>
      <c r="AN87" s="78">
        <v>-4.0714583333333394</v>
      </c>
      <c r="AO87" s="114"/>
      <c r="AP87" s="114"/>
      <c r="AQ87" s="45">
        <v>40148</v>
      </c>
      <c r="AR87" s="52">
        <f>IF(MONTH(Serie_Encadeada[[#This Row],[Período]])=1,Serie_Encadeada[[#This Row],[Fat.real]],Serie_Encadeada[[#This Row],[Fat.real]]+AR86)</f>
        <v>1397.1748000000002</v>
      </c>
      <c r="AS87" s="52">
        <f>IF(MONTH(Serie_Encadeada[[#This Row],[Período]])=1,Serie_Encadeada[[#This Row],[Emprego]],Serie_Encadeada[[#This Row],[Emprego]]+AS86)</f>
        <v>1333.5187000000001</v>
      </c>
      <c r="AT87" s="52">
        <f>IF(MONTH(Serie_Encadeada[[#This Row],[Período]])=1,Serie_Encadeada[[#This Row],[Horas]],Serie_Encadeada[[#This Row],[Horas]]+AT86)</f>
        <v>1244.5139999999999</v>
      </c>
      <c r="AU87" s="52">
        <f>IF(MONTH(Serie_Encadeada[[#This Row],[Período]])=1,Serie_Encadeada[[#This Row],[Massa Real]],Serie_Encadeada[[#This Row],[Massa Real]]+AU86)</f>
        <v>1415.5656999999997</v>
      </c>
      <c r="AV87" s="52">
        <f>IF(MONTH(Serie_Encadeada[[#This Row],[Período]])=1,Serie_Encadeada[[#This Row],[RMR Real]],Serie_Encadeada[[#This Row],[RMR Real]]+AV86)</f>
        <v>1271.8990000000001</v>
      </c>
      <c r="AW87" s="52">
        <f>IF(MONTH(Serie_Encadeada[[#This Row],[Período]])=1,Serie_Encadeada[[#This Row],[UCI]],Serie_Encadeada[[#This Row],[UCI]]+AW86)</f>
        <v>982.16699999999992</v>
      </c>
      <c r="AX87" s="52">
        <f t="shared" si="5"/>
        <v>81.847249999999988</v>
      </c>
      <c r="AY87" s="45">
        <v>40148</v>
      </c>
      <c r="AZ87" s="46">
        <f t="shared" si="6"/>
        <v>1397.1748000000002</v>
      </c>
      <c r="BA87" s="48">
        <f t="shared" si="7"/>
        <v>1333.5187000000001</v>
      </c>
      <c r="BB87" s="48">
        <f t="shared" si="7"/>
        <v>1244.5139999999999</v>
      </c>
      <c r="BC87" s="49">
        <f t="shared" si="7"/>
        <v>1415.5656999999997</v>
      </c>
      <c r="BD87" s="49">
        <f t="shared" si="7"/>
        <v>1271.8990000000001</v>
      </c>
      <c r="BE87" s="49">
        <f t="shared" si="8"/>
        <v>81.847249999999988</v>
      </c>
    </row>
    <row r="88" spans="1:64" ht="12.75" customHeight="1" x14ac:dyDescent="0.3">
      <c r="A88" s="2">
        <v>40179</v>
      </c>
      <c r="B88" s="31" t="str">
        <f>MONTH(Serie_Encadeada[[#This Row],[Período]])&amp;YEAR(Serie_Encadeada[[#This Row],[Período]])</f>
        <v>12010</v>
      </c>
      <c r="C88" s="5">
        <v>106.9254</v>
      </c>
      <c r="D88" s="5">
        <v>116.602</v>
      </c>
      <c r="E88" s="5">
        <v>102.4072</v>
      </c>
      <c r="F88" s="5">
        <v>130.53579999999999</v>
      </c>
      <c r="G88" s="5">
        <v>111.9498</v>
      </c>
      <c r="H88" s="5">
        <v>82.405600000000007</v>
      </c>
      <c r="I88" s="10"/>
      <c r="J88" s="2">
        <v>40179</v>
      </c>
      <c r="K88" s="56">
        <v>-13.645251092099816</v>
      </c>
      <c r="L88" s="57">
        <v>1.0754030377578641</v>
      </c>
      <c r="M88" s="57">
        <v>-0.52859893114615586</v>
      </c>
      <c r="N88" s="58">
        <v>-24.903465574374088</v>
      </c>
      <c r="O88" s="58">
        <v>-25.689012442051265</v>
      </c>
      <c r="P88" s="11">
        <v>-0.65939999999999088</v>
      </c>
      <c r="Q88" s="10"/>
      <c r="R88" s="2">
        <v>40179</v>
      </c>
      <c r="S88" s="64">
        <v>17.11627244697338</v>
      </c>
      <c r="T88" s="62">
        <v>6.6954355084737331</v>
      </c>
      <c r="U88" s="62">
        <v>4.5865750509108807</v>
      </c>
      <c r="V88" s="62">
        <v>11.549228855041155</v>
      </c>
      <c r="W88" s="65">
        <v>4.5681267934002792</v>
      </c>
      <c r="X88" s="66">
        <v>5.5886000000000138</v>
      </c>
      <c r="Y88" s="10"/>
      <c r="Z88" s="2">
        <v>40179</v>
      </c>
      <c r="AA88" s="64">
        <v>17.11627244697338</v>
      </c>
      <c r="AB88" s="62">
        <v>6.6954355084737331</v>
      </c>
      <c r="AC88" s="62">
        <v>4.5865750509108807</v>
      </c>
      <c r="AD88" s="62">
        <v>11.549228855041155</v>
      </c>
      <c r="AE88" s="65">
        <v>4.5681267934002792</v>
      </c>
      <c r="AF88" s="66">
        <v>5.5886000000000138</v>
      </c>
      <c r="AG88" s="10"/>
      <c r="AH88" s="2">
        <v>40179</v>
      </c>
      <c r="AI88" s="76">
        <v>-5.4643899011090635</v>
      </c>
      <c r="AJ88" s="77">
        <v>-1.805671376641423</v>
      </c>
      <c r="AK88" s="77">
        <v>-8.8386854080149462</v>
      </c>
      <c r="AL88" s="77">
        <v>1.3520047840551148</v>
      </c>
      <c r="AM88" s="77">
        <v>2.944637296997525</v>
      </c>
      <c r="AN88" s="78">
        <v>-2.8523916666666764</v>
      </c>
      <c r="AO88" s="116"/>
      <c r="AP88" s="116"/>
      <c r="AQ88" s="47">
        <v>40179</v>
      </c>
      <c r="AR88" s="52">
        <f>IF(MONTH(Serie_Encadeada[[#This Row],[Período]])=1,Serie_Encadeada[[#This Row],[Fat.real]],Serie_Encadeada[[#This Row],[Fat.real]]+AR87)</f>
        <v>106.9254</v>
      </c>
      <c r="AS88" s="52">
        <f>IF(MONTH(Serie_Encadeada[[#This Row],[Período]])=1,Serie_Encadeada[[#This Row],[Emprego]],Serie_Encadeada[[#This Row],[Emprego]]+AS87)</f>
        <v>116.602</v>
      </c>
      <c r="AT88" s="52">
        <f>IF(MONTH(Serie_Encadeada[[#This Row],[Período]])=1,Serie_Encadeada[[#This Row],[Horas]],Serie_Encadeada[[#This Row],[Horas]]+AT87)</f>
        <v>102.4072</v>
      </c>
      <c r="AU88" s="52">
        <f>IF(MONTH(Serie_Encadeada[[#This Row],[Período]])=1,Serie_Encadeada[[#This Row],[Massa Real]],Serie_Encadeada[[#This Row],[Massa Real]]+AU87)</f>
        <v>130.53579999999999</v>
      </c>
      <c r="AV88" s="52">
        <f>IF(MONTH(Serie_Encadeada[[#This Row],[Período]])=1,Serie_Encadeada[[#This Row],[RMR Real]],Serie_Encadeada[[#This Row],[RMR Real]]+AV87)</f>
        <v>111.9498</v>
      </c>
      <c r="AW88" s="52">
        <f>IF(MONTH(Serie_Encadeada[[#This Row],[Período]])=1,Serie_Encadeada[[#This Row],[UCI]],Serie_Encadeada[[#This Row],[UCI]]+AW87)</f>
        <v>82.405600000000007</v>
      </c>
      <c r="AX88" s="52">
        <f t="shared" si="5"/>
        <v>82.405600000000007</v>
      </c>
      <c r="AY88" s="47">
        <v>40179</v>
      </c>
      <c r="AZ88" s="46">
        <f t="shared" si="6"/>
        <v>1412.8017000000004</v>
      </c>
      <c r="BA88" s="48">
        <f t="shared" si="7"/>
        <v>1340.8358000000001</v>
      </c>
      <c r="BB88" s="48">
        <f t="shared" si="7"/>
        <v>1249.0049999999999</v>
      </c>
      <c r="BC88" s="49">
        <f t="shared" si="7"/>
        <v>1429.0807</v>
      </c>
      <c r="BD88" s="49">
        <f t="shared" si="7"/>
        <v>1276.7895999999998</v>
      </c>
      <c r="BE88" s="49">
        <f t="shared" si="8"/>
        <v>82.312966666666668</v>
      </c>
      <c r="BG88" s="10"/>
      <c r="BH88" s="10"/>
      <c r="BI88" s="10"/>
      <c r="BJ88" s="10"/>
      <c r="BK88" s="10"/>
      <c r="BL88" s="10"/>
    </row>
    <row r="89" spans="1:64" ht="12.75" customHeight="1" x14ac:dyDescent="0.3">
      <c r="A89" s="2">
        <v>40210</v>
      </c>
      <c r="B89" s="31" t="str">
        <f>MONTH(Serie_Encadeada[[#This Row],[Período]])&amp;YEAR(Serie_Encadeada[[#This Row],[Período]])</f>
        <v>22010</v>
      </c>
      <c r="C89" s="5">
        <v>105.7157</v>
      </c>
      <c r="D89" s="5">
        <v>118.2931</v>
      </c>
      <c r="E89" s="5">
        <v>104.0346</v>
      </c>
      <c r="F89" s="5">
        <v>144.73339999999999</v>
      </c>
      <c r="G89" s="5">
        <v>122.3515</v>
      </c>
      <c r="H89" s="5">
        <v>83.160700000000006</v>
      </c>
      <c r="J89" s="2">
        <v>40210</v>
      </c>
      <c r="K89" s="56">
        <v>-1.1313495203197725</v>
      </c>
      <c r="L89" s="57">
        <v>1.4503181763606041</v>
      </c>
      <c r="M89" s="57">
        <v>1.5891460756665492</v>
      </c>
      <c r="N89" s="58">
        <v>10.876403254892523</v>
      </c>
      <c r="O89" s="58">
        <v>9.2913966795831762</v>
      </c>
      <c r="P89" s="11">
        <v>0.75509999999999877</v>
      </c>
      <c r="R89" s="2">
        <v>40210</v>
      </c>
      <c r="S89" s="64">
        <v>11.634210962604392</v>
      </c>
      <c r="T89" s="62">
        <v>9.7136057443941155</v>
      </c>
      <c r="U89" s="62">
        <v>8.6617430022654744</v>
      </c>
      <c r="V89" s="62">
        <v>18.762821291303016</v>
      </c>
      <c r="W89" s="62">
        <v>8.2646456334089926</v>
      </c>
      <c r="X89" s="61">
        <v>5.634200000000007</v>
      </c>
      <c r="Z89" s="2">
        <v>40210</v>
      </c>
      <c r="AA89" s="64">
        <v>14.325138927121319</v>
      </c>
      <c r="AB89" s="62">
        <v>8.1943374812532941</v>
      </c>
      <c r="AC89" s="62">
        <v>6.6012798858192809</v>
      </c>
      <c r="AD89" s="62">
        <v>15.229203259764796</v>
      </c>
      <c r="AE89" s="62">
        <v>6.4663764871925293</v>
      </c>
      <c r="AF89" s="61">
        <v>5.6114000000000033</v>
      </c>
      <c r="AH89" s="2">
        <v>40210</v>
      </c>
      <c r="AI89" s="76">
        <v>-3.2223967476418802</v>
      </c>
      <c r="AJ89" s="77">
        <v>-0.88590380737738084</v>
      </c>
      <c r="AK89" s="77">
        <v>-7.4949044123451793</v>
      </c>
      <c r="AL89" s="77">
        <v>3.1572686955815681</v>
      </c>
      <c r="AM89" s="77">
        <v>3.7079098986804895</v>
      </c>
      <c r="AN89" s="78">
        <v>-1.7899416666666639</v>
      </c>
      <c r="AO89" s="114"/>
      <c r="AP89" s="114"/>
      <c r="AQ89" s="45">
        <v>40210</v>
      </c>
      <c r="AR89" s="52">
        <f>IF(MONTH(Serie_Encadeada[[#This Row],[Período]])=1,Serie_Encadeada[[#This Row],[Fat.real]],Serie_Encadeada[[#This Row],[Fat.real]]+AR88)</f>
        <v>212.64109999999999</v>
      </c>
      <c r="AS89" s="52">
        <f>IF(MONTH(Serie_Encadeada[[#This Row],[Período]])=1,Serie_Encadeada[[#This Row],[Emprego]],Serie_Encadeada[[#This Row],[Emprego]]+AS88)</f>
        <v>234.89510000000001</v>
      </c>
      <c r="AT89" s="52">
        <f>IF(MONTH(Serie_Encadeada[[#This Row],[Período]])=1,Serie_Encadeada[[#This Row],[Horas]],Serie_Encadeada[[#This Row],[Horas]]+AT88)</f>
        <v>206.4418</v>
      </c>
      <c r="AU89" s="52">
        <f>IF(MONTH(Serie_Encadeada[[#This Row],[Período]])=1,Serie_Encadeada[[#This Row],[Massa Real]],Serie_Encadeada[[#This Row],[Massa Real]]+AU88)</f>
        <v>275.26919999999996</v>
      </c>
      <c r="AV89" s="52">
        <f>IF(MONTH(Serie_Encadeada[[#This Row],[Período]])=1,Serie_Encadeada[[#This Row],[RMR Real]],Serie_Encadeada[[#This Row],[RMR Real]]+AV88)</f>
        <v>234.3013</v>
      </c>
      <c r="AW89" s="52">
        <f>IF(MONTH(Serie_Encadeada[[#This Row],[Período]])=1,Serie_Encadeada[[#This Row],[UCI]],Serie_Encadeada[[#This Row],[UCI]]+AW88)</f>
        <v>165.56630000000001</v>
      </c>
      <c r="AX89" s="52">
        <f t="shared" si="5"/>
        <v>82.783150000000006</v>
      </c>
      <c r="AY89" s="45">
        <v>40210</v>
      </c>
      <c r="AZ89" s="46">
        <f t="shared" si="6"/>
        <v>1423.8190999999999</v>
      </c>
      <c r="BA89" s="48">
        <f t="shared" si="7"/>
        <v>1351.3090000000002</v>
      </c>
      <c r="BB89" s="48">
        <f t="shared" si="7"/>
        <v>1257.2979</v>
      </c>
      <c r="BC89" s="49">
        <f t="shared" si="7"/>
        <v>1451.9465</v>
      </c>
      <c r="BD89" s="49">
        <f t="shared" si="7"/>
        <v>1286.1296000000002</v>
      </c>
      <c r="BE89" s="49">
        <f t="shared" si="8"/>
        <v>82.782483333333332</v>
      </c>
    </row>
    <row r="90" spans="1:64" ht="12.75" customHeight="1" x14ac:dyDescent="0.3">
      <c r="A90" s="2">
        <v>40238</v>
      </c>
      <c r="B90" s="31" t="str">
        <f>MONTH(Serie_Encadeada[[#This Row],[Período]])&amp;YEAR(Serie_Encadeada[[#This Row],[Período]])</f>
        <v>32010</v>
      </c>
      <c r="C90" s="5">
        <v>133.6003</v>
      </c>
      <c r="D90" s="5">
        <v>121.8912</v>
      </c>
      <c r="E90" s="5">
        <v>118.8871</v>
      </c>
      <c r="F90" s="5">
        <v>120.67529999999999</v>
      </c>
      <c r="G90" s="5">
        <v>99.002399999999994</v>
      </c>
      <c r="H90" s="5">
        <v>84.973699999999994</v>
      </c>
      <c r="I90" s="10"/>
      <c r="J90" s="2">
        <v>40238</v>
      </c>
      <c r="K90" s="56">
        <v>26.376971443219887</v>
      </c>
      <c r="L90" s="57">
        <v>3.0416820592240819</v>
      </c>
      <c r="M90" s="57">
        <v>14.276500318163386</v>
      </c>
      <c r="N90" s="58">
        <v>-16.622355309831729</v>
      </c>
      <c r="O90" s="58">
        <v>-19.083623821530594</v>
      </c>
      <c r="P90" s="11">
        <v>1.8129999999999882</v>
      </c>
      <c r="Q90" s="10"/>
      <c r="R90" s="2">
        <v>40238</v>
      </c>
      <c r="S90" s="64">
        <v>9.2947802860800834</v>
      </c>
      <c r="T90" s="65">
        <v>12.859714228572702</v>
      </c>
      <c r="U90" s="65">
        <v>15.565403604204352</v>
      </c>
      <c r="V90" s="65">
        <v>8.3290393816709489</v>
      </c>
      <c r="W90" s="65">
        <v>-3.991528185076572</v>
      </c>
      <c r="X90" s="66">
        <v>5.3066999999999922</v>
      </c>
      <c r="Y90" s="10"/>
      <c r="Z90" s="2">
        <v>40238</v>
      </c>
      <c r="AA90" s="64">
        <v>12.330223047133149</v>
      </c>
      <c r="AB90" s="65">
        <v>9.7442012972951524</v>
      </c>
      <c r="AC90" s="65">
        <v>9.7111544715885785</v>
      </c>
      <c r="AD90" s="65">
        <v>13.034828171542395</v>
      </c>
      <c r="AE90" s="65">
        <v>3.1296228740387582</v>
      </c>
      <c r="AF90" s="66">
        <v>5.5098333333333329</v>
      </c>
      <c r="AG90" s="10"/>
      <c r="AH90" s="2">
        <v>40238</v>
      </c>
      <c r="AI90" s="76">
        <v>-2.201810530794611</v>
      </c>
      <c r="AJ90" s="77">
        <v>0.3400188567804997</v>
      </c>
      <c r="AK90" s="77">
        <v>-5.5473917709644649</v>
      </c>
      <c r="AL90" s="77">
        <v>3.2717623947334324</v>
      </c>
      <c r="AM90" s="77">
        <v>2.605027577009579</v>
      </c>
      <c r="AN90" s="78">
        <v>-0.8784166666666664</v>
      </c>
      <c r="AO90" s="116"/>
      <c r="AP90" s="116"/>
      <c r="AQ90" s="47">
        <v>40238</v>
      </c>
      <c r="AR90" s="52">
        <f>IF(MONTH(Serie_Encadeada[[#This Row],[Período]])=1,Serie_Encadeada[[#This Row],[Fat.real]],Serie_Encadeada[[#This Row],[Fat.real]]+AR89)</f>
        <v>346.2414</v>
      </c>
      <c r="AS90" s="52">
        <f>IF(MONTH(Serie_Encadeada[[#This Row],[Período]])=1,Serie_Encadeada[[#This Row],[Emprego]],Serie_Encadeada[[#This Row],[Emprego]]+AS89)</f>
        <v>356.78629999999998</v>
      </c>
      <c r="AT90" s="52">
        <f>IF(MONTH(Serie_Encadeada[[#This Row],[Período]])=1,Serie_Encadeada[[#This Row],[Horas]],Serie_Encadeada[[#This Row],[Horas]]+AT89)</f>
        <v>325.32889999999998</v>
      </c>
      <c r="AU90" s="52">
        <f>IF(MONTH(Serie_Encadeada[[#This Row],[Período]])=1,Serie_Encadeada[[#This Row],[Massa Real]],Serie_Encadeada[[#This Row],[Massa Real]]+AU89)</f>
        <v>395.94449999999995</v>
      </c>
      <c r="AV90" s="52">
        <f>IF(MONTH(Serie_Encadeada[[#This Row],[Período]])=1,Serie_Encadeada[[#This Row],[RMR Real]],Serie_Encadeada[[#This Row],[RMR Real]]+AV89)</f>
        <v>333.30369999999999</v>
      </c>
      <c r="AW90" s="52">
        <f>IF(MONTH(Serie_Encadeada[[#This Row],[Período]])=1,Serie_Encadeada[[#This Row],[UCI]],Serie_Encadeada[[#This Row],[UCI]]+AW89)</f>
        <v>250.54000000000002</v>
      </c>
      <c r="AX90" s="52">
        <f t="shared" si="5"/>
        <v>83.513333333333335</v>
      </c>
      <c r="AY90" s="47">
        <v>40238</v>
      </c>
      <c r="AZ90" s="46">
        <f t="shared" si="6"/>
        <v>1435.1809000000001</v>
      </c>
      <c r="BA90" s="48">
        <f t="shared" si="7"/>
        <v>1365.1978000000001</v>
      </c>
      <c r="BB90" s="48">
        <f t="shared" si="7"/>
        <v>1273.3107</v>
      </c>
      <c r="BC90" s="49">
        <f t="shared" si="7"/>
        <v>1461.2248</v>
      </c>
      <c r="BD90" s="49">
        <f t="shared" si="7"/>
        <v>1282.0136</v>
      </c>
      <c r="BE90" s="49">
        <f t="shared" si="8"/>
        <v>83.224708333333339</v>
      </c>
    </row>
    <row r="91" spans="1:64" ht="12.75" customHeight="1" x14ac:dyDescent="0.3">
      <c r="A91" s="2">
        <v>40269</v>
      </c>
      <c r="B91" s="31" t="str">
        <f>MONTH(Serie_Encadeada[[#This Row],[Período]])&amp;YEAR(Serie_Encadeada[[#This Row],[Período]])</f>
        <v>42010</v>
      </c>
      <c r="C91" s="5">
        <v>127.66589999999999</v>
      </c>
      <c r="D91" s="5">
        <v>122.8364</v>
      </c>
      <c r="E91" s="5">
        <v>113.44110000000001</v>
      </c>
      <c r="F91" s="5">
        <v>114.28530000000001</v>
      </c>
      <c r="G91" s="5">
        <v>93.038600000000002</v>
      </c>
      <c r="H91" s="5">
        <v>85.371600000000001</v>
      </c>
      <c r="J91" s="2">
        <v>40269</v>
      </c>
      <c r="K91" s="56">
        <v>-4.4419061933244244</v>
      </c>
      <c r="L91" s="57">
        <v>0.77544564332782007</v>
      </c>
      <c r="M91" s="57">
        <v>-4.5808165898570978</v>
      </c>
      <c r="N91" s="58">
        <v>-5.295201254937826</v>
      </c>
      <c r="O91" s="58">
        <v>-6.0238943702374819</v>
      </c>
      <c r="P91" s="11">
        <v>0.39790000000000703</v>
      </c>
      <c r="R91" s="2">
        <v>40269</v>
      </c>
      <c r="S91" s="64">
        <v>17.303432110766952</v>
      </c>
      <c r="T91" s="62">
        <v>12.853492873870303</v>
      </c>
      <c r="U91" s="62">
        <v>13.268931224538706</v>
      </c>
      <c r="V91" s="62">
        <v>8.4212293873554902</v>
      </c>
      <c r="W91" s="62">
        <v>-3.9099648435724825</v>
      </c>
      <c r="X91" s="61">
        <v>4.2867999999999995</v>
      </c>
      <c r="Z91" s="2">
        <v>40269</v>
      </c>
      <c r="AA91" s="64">
        <v>13.627978282740594</v>
      </c>
      <c r="AB91" s="62">
        <v>10.524086589080696</v>
      </c>
      <c r="AC91" s="62">
        <v>10.609396593058158</v>
      </c>
      <c r="AD91" s="62">
        <v>11.967636176908188</v>
      </c>
      <c r="AE91" s="62">
        <v>1.5068087097200449</v>
      </c>
      <c r="AF91" s="61">
        <v>5.2040750000000031</v>
      </c>
      <c r="AH91" s="2">
        <v>40269</v>
      </c>
      <c r="AI91" s="76">
        <v>0.59956532240593019</v>
      </c>
      <c r="AJ91" s="77">
        <v>1.6241058078610244</v>
      </c>
      <c r="AK91" s="77">
        <v>-3.2910222093938422</v>
      </c>
      <c r="AL91" s="77">
        <v>3.7915103841531455</v>
      </c>
      <c r="AM91" s="77">
        <v>1.9546113238464915</v>
      </c>
      <c r="AN91" s="78">
        <v>-0.10174166666666906</v>
      </c>
      <c r="AO91" s="114"/>
      <c r="AP91" s="114"/>
      <c r="AQ91" s="45">
        <v>40269</v>
      </c>
      <c r="AR91" s="52">
        <f>IF(MONTH(Serie_Encadeada[[#This Row],[Período]])=1,Serie_Encadeada[[#This Row],[Fat.real]],Serie_Encadeada[[#This Row],[Fat.real]]+AR90)</f>
        <v>473.90729999999996</v>
      </c>
      <c r="AS91" s="52">
        <f>IF(MONTH(Serie_Encadeada[[#This Row],[Período]])=1,Serie_Encadeada[[#This Row],[Emprego]],Serie_Encadeada[[#This Row],[Emprego]]+AS90)</f>
        <v>479.62270000000001</v>
      </c>
      <c r="AT91" s="52">
        <f>IF(MONTH(Serie_Encadeada[[#This Row],[Período]])=1,Serie_Encadeada[[#This Row],[Horas]],Serie_Encadeada[[#This Row],[Horas]]+AT90)</f>
        <v>438.77</v>
      </c>
      <c r="AU91" s="52">
        <f>IF(MONTH(Serie_Encadeada[[#This Row],[Período]])=1,Serie_Encadeada[[#This Row],[Massa Real]],Serie_Encadeada[[#This Row],[Massa Real]]+AU90)</f>
        <v>510.22979999999995</v>
      </c>
      <c r="AV91" s="52">
        <f>IF(MONTH(Serie_Encadeada[[#This Row],[Período]])=1,Serie_Encadeada[[#This Row],[RMR Real]],Serie_Encadeada[[#This Row],[RMR Real]]+AV90)</f>
        <v>426.34230000000002</v>
      </c>
      <c r="AW91" s="52">
        <f>IF(MONTH(Serie_Encadeada[[#This Row],[Período]])=1,Serie_Encadeada[[#This Row],[UCI]],Serie_Encadeada[[#This Row],[UCI]]+AW90)</f>
        <v>335.91160000000002</v>
      </c>
      <c r="AX91" s="52">
        <f t="shared" si="5"/>
        <v>83.977900000000005</v>
      </c>
      <c r="AY91" s="45">
        <v>40269</v>
      </c>
      <c r="AZ91" s="46">
        <f t="shared" si="6"/>
        <v>1454.0128999999999</v>
      </c>
      <c r="BA91" s="48">
        <f t="shared" si="7"/>
        <v>1379.1883</v>
      </c>
      <c r="BB91" s="48">
        <f t="shared" si="7"/>
        <v>1286.5998</v>
      </c>
      <c r="BC91" s="49">
        <f t="shared" si="7"/>
        <v>1470.1014999999998</v>
      </c>
      <c r="BD91" s="49">
        <f t="shared" si="7"/>
        <v>1278.2278000000001</v>
      </c>
      <c r="BE91" s="49">
        <f t="shared" si="8"/>
        <v>83.58194166666668</v>
      </c>
    </row>
    <row r="92" spans="1:64" ht="12.75" customHeight="1" x14ac:dyDescent="0.3">
      <c r="A92" s="2">
        <v>40299</v>
      </c>
      <c r="B92" s="31" t="str">
        <f>MONTH(Serie_Encadeada[[#This Row],[Período]])&amp;YEAR(Serie_Encadeada[[#This Row],[Período]])</f>
        <v>52010</v>
      </c>
      <c r="C92" s="5">
        <v>132.6301</v>
      </c>
      <c r="D92" s="5">
        <v>123.6112</v>
      </c>
      <c r="E92" s="5">
        <v>116.8672</v>
      </c>
      <c r="F92" s="5">
        <v>119.04649999999999</v>
      </c>
      <c r="G92" s="5">
        <v>96.307299999999998</v>
      </c>
      <c r="H92" s="5">
        <v>85.799899999999994</v>
      </c>
      <c r="J92" s="2">
        <v>40299</v>
      </c>
      <c r="K92" s="56">
        <v>3.8884306615940556</v>
      </c>
      <c r="L92" s="57">
        <v>0.63075765815344564</v>
      </c>
      <c r="M92" s="57">
        <v>3.0201575972024166</v>
      </c>
      <c r="N92" s="58">
        <v>4.1660651019859838</v>
      </c>
      <c r="O92" s="58">
        <v>3.513272985621017</v>
      </c>
      <c r="P92" s="11">
        <v>0.42829999999999302</v>
      </c>
      <c r="R92" s="2">
        <v>40299</v>
      </c>
      <c r="S92" s="64">
        <v>17.331482641358548</v>
      </c>
      <c r="T92" s="62">
        <v>12.679486899006029</v>
      </c>
      <c r="U92" s="62">
        <v>13.993536927592325</v>
      </c>
      <c r="V92" s="62">
        <v>12.668558254338413</v>
      </c>
      <c r="W92" s="62">
        <v>8.4112848289486196E-3</v>
      </c>
      <c r="X92" s="61">
        <v>3.5051999999999879</v>
      </c>
      <c r="Z92" s="2">
        <v>40299</v>
      </c>
      <c r="AA92" s="64">
        <v>14.417703562292941</v>
      </c>
      <c r="AB92" s="62">
        <v>10.959014977705499</v>
      </c>
      <c r="AC92" s="62">
        <v>11.304391721959583</v>
      </c>
      <c r="AD92" s="62">
        <v>12.099566976179778</v>
      </c>
      <c r="AE92" s="62">
        <v>1.2273376192373149</v>
      </c>
      <c r="AF92" s="61">
        <v>4.8643000000000001</v>
      </c>
      <c r="AH92" s="2">
        <v>40299</v>
      </c>
      <c r="AI92" s="76">
        <v>3.4858319409205554</v>
      </c>
      <c r="AJ92" s="77">
        <v>2.9429566878550508</v>
      </c>
      <c r="AK92" s="77">
        <v>-1.1177276049166558</v>
      </c>
      <c r="AL92" s="77">
        <v>4.52938505963089</v>
      </c>
      <c r="AM92" s="77">
        <v>1.4894198147326445</v>
      </c>
      <c r="AN92" s="78">
        <v>0.53000833333334185</v>
      </c>
      <c r="AO92" s="114"/>
      <c r="AP92" s="114"/>
      <c r="AQ92" s="47">
        <v>40299</v>
      </c>
      <c r="AR92" s="52">
        <f>IF(MONTH(Serie_Encadeada[[#This Row],[Período]])=1,Serie_Encadeada[[#This Row],[Fat.real]],Serie_Encadeada[[#This Row],[Fat.real]]+AR91)</f>
        <v>606.53739999999993</v>
      </c>
      <c r="AS92" s="52">
        <f>IF(MONTH(Serie_Encadeada[[#This Row],[Período]])=1,Serie_Encadeada[[#This Row],[Emprego]],Serie_Encadeada[[#This Row],[Emprego]]+AS91)</f>
        <v>603.23389999999995</v>
      </c>
      <c r="AT92" s="52">
        <f>IF(MONTH(Serie_Encadeada[[#This Row],[Período]])=1,Serie_Encadeada[[#This Row],[Horas]],Serie_Encadeada[[#This Row],[Horas]]+AT91)</f>
        <v>555.63720000000001</v>
      </c>
      <c r="AU92" s="52">
        <f>IF(MONTH(Serie_Encadeada[[#This Row],[Período]])=1,Serie_Encadeada[[#This Row],[Massa Real]],Serie_Encadeada[[#This Row],[Massa Real]]+AU91)</f>
        <v>629.27629999999999</v>
      </c>
      <c r="AV92" s="52">
        <f>IF(MONTH(Serie_Encadeada[[#This Row],[Período]])=1,Serie_Encadeada[[#This Row],[RMR Real]],Serie_Encadeada[[#This Row],[RMR Real]]+AV91)</f>
        <v>522.64959999999996</v>
      </c>
      <c r="AW92" s="52">
        <f>IF(MONTH(Serie_Encadeada[[#This Row],[Período]])=1,Serie_Encadeada[[#This Row],[UCI]],Serie_Encadeada[[#This Row],[UCI]]+AW91)</f>
        <v>421.7115</v>
      </c>
      <c r="AX92" s="52">
        <f t="shared" si="5"/>
        <v>84.342299999999994</v>
      </c>
      <c r="AY92" s="47">
        <v>40299</v>
      </c>
      <c r="AZ92" s="46">
        <f t="shared" si="6"/>
        <v>1473.6042000000002</v>
      </c>
      <c r="BA92" s="48">
        <f t="shared" si="7"/>
        <v>1393.0979</v>
      </c>
      <c r="BB92" s="48">
        <f t="shared" si="7"/>
        <v>1300.9460999999999</v>
      </c>
      <c r="BC92" s="49">
        <f t="shared" si="7"/>
        <v>1483.4872</v>
      </c>
      <c r="BD92" s="49">
        <f t="shared" si="7"/>
        <v>1278.2359000000001</v>
      </c>
      <c r="BE92" s="49">
        <f t="shared" si="8"/>
        <v>83.874041666666685</v>
      </c>
    </row>
    <row r="93" spans="1:64" ht="12.75" customHeight="1" x14ac:dyDescent="0.3">
      <c r="A93" s="2">
        <v>40330</v>
      </c>
      <c r="B93" s="31" t="str">
        <f>MONTH(Serie_Encadeada[[#This Row],[Período]])&amp;YEAR(Serie_Encadeada[[#This Row],[Período]])</f>
        <v>62010</v>
      </c>
      <c r="C93" s="5">
        <v>135.0504</v>
      </c>
      <c r="D93" s="5">
        <v>123.17019999999999</v>
      </c>
      <c r="E93" s="5">
        <v>113.6409</v>
      </c>
      <c r="F93" s="5">
        <v>118.8259</v>
      </c>
      <c r="G93" s="5">
        <v>96.472899999999996</v>
      </c>
      <c r="H93" s="5">
        <v>85.047300000000007</v>
      </c>
      <c r="J93" s="2">
        <v>40330</v>
      </c>
      <c r="K93" s="56">
        <v>1.8248497136019632</v>
      </c>
      <c r="L93" s="57">
        <v>-0.35676378839458117</v>
      </c>
      <c r="M93" s="57">
        <v>-2.7606548287286725</v>
      </c>
      <c r="N93" s="58">
        <v>-0.18530574187396553</v>
      </c>
      <c r="O93" s="58">
        <v>0.17194958222273676</v>
      </c>
      <c r="P93" s="11">
        <v>-0.75259999999998684</v>
      </c>
      <c r="R93" s="2">
        <v>40330</v>
      </c>
      <c r="S93" s="64">
        <v>15.56389967320457</v>
      </c>
      <c r="T93" s="62">
        <v>12.061131763733993</v>
      </c>
      <c r="U93" s="62">
        <v>10.555086427631936</v>
      </c>
      <c r="V93" s="62">
        <v>6.9280192932410749</v>
      </c>
      <c r="W93" s="62">
        <v>-4.5639175992022682</v>
      </c>
      <c r="X93" s="61">
        <v>2.841700000000003</v>
      </c>
      <c r="Z93" s="2">
        <v>40330</v>
      </c>
      <c r="AA93" s="64">
        <v>14.624740772409714</v>
      </c>
      <c r="AB93" s="62">
        <v>11.144362768011458</v>
      </c>
      <c r="AC93" s="62">
        <v>11.176447429992505</v>
      </c>
      <c r="AD93" s="62">
        <v>11.244973469914003</v>
      </c>
      <c r="AE93" s="62">
        <v>0.27913872890320957</v>
      </c>
      <c r="AF93" s="61">
        <v>4.5272000000000077</v>
      </c>
      <c r="AH93" s="2">
        <v>40330</v>
      </c>
      <c r="AI93" s="76">
        <v>6.2434015949552064</v>
      </c>
      <c r="AJ93" s="77">
        <v>4.2956678675194668</v>
      </c>
      <c r="AK93" s="77">
        <v>0.92222032365222872</v>
      </c>
      <c r="AL93" s="77">
        <v>5.2434182550899378</v>
      </c>
      <c r="AM93" s="77">
        <v>0.9431391654552389</v>
      </c>
      <c r="AN93" s="78">
        <v>1.1216333333333353</v>
      </c>
      <c r="AO93" s="114"/>
      <c r="AP93" s="114"/>
      <c r="AQ93" s="45">
        <v>40330</v>
      </c>
      <c r="AR93" s="52">
        <f>IF(MONTH(Serie_Encadeada[[#This Row],[Período]])=1,Serie_Encadeada[[#This Row],[Fat.real]],Serie_Encadeada[[#This Row],[Fat.real]]+AR92)</f>
        <v>741.5877999999999</v>
      </c>
      <c r="AS93" s="52">
        <f>IF(MONTH(Serie_Encadeada[[#This Row],[Período]])=1,Serie_Encadeada[[#This Row],[Emprego]],Serie_Encadeada[[#This Row],[Emprego]]+AS92)</f>
        <v>726.40409999999997</v>
      </c>
      <c r="AT93" s="52">
        <f>IF(MONTH(Serie_Encadeada[[#This Row],[Período]])=1,Serie_Encadeada[[#This Row],[Horas]],Serie_Encadeada[[#This Row],[Horas]]+AT92)</f>
        <v>669.27809999999999</v>
      </c>
      <c r="AU93" s="52">
        <f>IF(MONTH(Serie_Encadeada[[#This Row],[Período]])=1,Serie_Encadeada[[#This Row],[Massa Real]],Serie_Encadeada[[#This Row],[Massa Real]]+AU92)</f>
        <v>748.10220000000004</v>
      </c>
      <c r="AV93" s="52">
        <f>IF(MONTH(Serie_Encadeada[[#This Row],[Período]])=1,Serie_Encadeada[[#This Row],[RMR Real]],Serie_Encadeada[[#This Row],[RMR Real]]+AV92)</f>
        <v>619.12249999999995</v>
      </c>
      <c r="AW93" s="52">
        <f>IF(MONTH(Serie_Encadeada[[#This Row],[Período]])=1,Serie_Encadeada[[#This Row],[UCI]],Serie_Encadeada[[#This Row],[UCI]]+AW92)</f>
        <v>506.75880000000001</v>
      </c>
      <c r="AX93" s="52">
        <f t="shared" si="5"/>
        <v>84.459800000000001</v>
      </c>
      <c r="AY93" s="45">
        <v>40330</v>
      </c>
      <c r="AZ93" s="46">
        <f t="shared" si="6"/>
        <v>1491.7925</v>
      </c>
      <c r="BA93" s="48">
        <f t="shared" si="7"/>
        <v>1406.3546999999999</v>
      </c>
      <c r="BB93" s="48">
        <f t="shared" si="7"/>
        <v>1311.7957999999999</v>
      </c>
      <c r="BC93" s="49">
        <f t="shared" si="7"/>
        <v>1491.1861000000001</v>
      </c>
      <c r="BD93" s="49">
        <f t="shared" si="7"/>
        <v>1273.6224</v>
      </c>
      <c r="BE93" s="49">
        <f t="shared" si="8"/>
        <v>84.110850000000013</v>
      </c>
    </row>
    <row r="94" spans="1:64" ht="12.75" customHeight="1" x14ac:dyDescent="0.3">
      <c r="A94" s="2">
        <v>40360</v>
      </c>
      <c r="B94" s="31" t="str">
        <f>MONTH(Serie_Encadeada[[#This Row],[Período]])&amp;YEAR(Serie_Encadeada[[#This Row],[Período]])</f>
        <v>72010</v>
      </c>
      <c r="C94" s="5">
        <v>135.92320000000001</v>
      </c>
      <c r="D94" s="5">
        <v>124.0489</v>
      </c>
      <c r="E94" s="5">
        <v>119.1523</v>
      </c>
      <c r="F94" s="5">
        <v>134.04730000000001</v>
      </c>
      <c r="G94" s="5">
        <v>108.06010000000001</v>
      </c>
      <c r="H94" s="5">
        <v>86.591800000000006</v>
      </c>
      <c r="J94" s="2">
        <v>40360</v>
      </c>
      <c r="K94" s="56">
        <v>0.64627724168163314</v>
      </c>
      <c r="L94" s="57">
        <v>0.71340307964102456</v>
      </c>
      <c r="M94" s="57">
        <v>4.8498383944512886</v>
      </c>
      <c r="N94" s="58">
        <v>12.809833546390141</v>
      </c>
      <c r="O94" s="58">
        <v>12.010834130621149</v>
      </c>
      <c r="P94" s="11">
        <v>1.5444999999999993</v>
      </c>
      <c r="R94" s="2">
        <v>40360</v>
      </c>
      <c r="S94" s="64">
        <v>9.6629750141795405</v>
      </c>
      <c r="T94" s="62">
        <v>12.481422945688356</v>
      </c>
      <c r="U94" s="62">
        <v>12.64267954887076</v>
      </c>
      <c r="V94" s="62">
        <v>18.228659980578541</v>
      </c>
      <c r="W94" s="62">
        <v>5.1294075069293354</v>
      </c>
      <c r="X94" s="61">
        <v>4.2036000000000087</v>
      </c>
      <c r="Z94" s="2">
        <v>40360</v>
      </c>
      <c r="AA94" s="64">
        <v>13.826998621380998</v>
      </c>
      <c r="AB94" s="62">
        <v>11.337405675444964</v>
      </c>
      <c r="AC94" s="62">
        <v>11.39557992487163</v>
      </c>
      <c r="AD94" s="62">
        <v>12.25254068305931</v>
      </c>
      <c r="AE94" s="62">
        <v>0.97138686796257812</v>
      </c>
      <c r="AF94" s="61">
        <v>4.4809714285714222</v>
      </c>
      <c r="AH94" s="2">
        <v>40360</v>
      </c>
      <c r="AI94" s="76">
        <v>8.57963353230857</v>
      </c>
      <c r="AJ94" s="77">
        <v>5.6719552262506392</v>
      </c>
      <c r="AK94" s="77">
        <v>3.1740702847311102</v>
      </c>
      <c r="AL94" s="77">
        <v>6.4705723692128414</v>
      </c>
      <c r="AM94" s="77">
        <v>0.82230943705855675</v>
      </c>
      <c r="AN94" s="78">
        <v>1.9050749999999965</v>
      </c>
      <c r="AO94" s="114"/>
      <c r="AP94" s="114"/>
      <c r="AQ94" s="47">
        <v>40360</v>
      </c>
      <c r="AR94" s="52">
        <f>IF(MONTH(Serie_Encadeada[[#This Row],[Período]])=1,Serie_Encadeada[[#This Row],[Fat.real]],Serie_Encadeada[[#This Row],[Fat.real]]+AR93)</f>
        <v>877.51099999999997</v>
      </c>
      <c r="AS94" s="52">
        <f>IF(MONTH(Serie_Encadeada[[#This Row],[Período]])=1,Serie_Encadeada[[#This Row],[Emprego]],Serie_Encadeada[[#This Row],[Emprego]]+AS93)</f>
        <v>850.45299999999997</v>
      </c>
      <c r="AT94" s="52">
        <f>IF(MONTH(Serie_Encadeada[[#This Row],[Período]])=1,Serie_Encadeada[[#This Row],[Horas]],Serie_Encadeada[[#This Row],[Horas]]+AT93)</f>
        <v>788.43039999999996</v>
      </c>
      <c r="AU94" s="52">
        <f>IF(MONTH(Serie_Encadeada[[#This Row],[Período]])=1,Serie_Encadeada[[#This Row],[Massa Real]],Serie_Encadeada[[#This Row],[Massa Real]]+AU93)</f>
        <v>882.14949999999999</v>
      </c>
      <c r="AV94" s="52">
        <f>IF(MONTH(Serie_Encadeada[[#This Row],[Período]])=1,Serie_Encadeada[[#This Row],[RMR Real]],Serie_Encadeada[[#This Row],[RMR Real]]+AV93)</f>
        <v>727.18259999999998</v>
      </c>
      <c r="AW94" s="52">
        <f>IF(MONTH(Serie_Encadeada[[#This Row],[Período]])=1,Serie_Encadeada[[#This Row],[UCI]],Serie_Encadeada[[#This Row],[UCI]]+AW93)</f>
        <v>593.35059999999999</v>
      </c>
      <c r="AX94" s="52">
        <f t="shared" si="5"/>
        <v>84.764371428571422</v>
      </c>
      <c r="AY94" s="47">
        <v>40360</v>
      </c>
      <c r="AZ94" s="46">
        <f t="shared" si="6"/>
        <v>1503.7693999999999</v>
      </c>
      <c r="BA94" s="48">
        <f t="shared" si="7"/>
        <v>1420.1197</v>
      </c>
      <c r="BB94" s="48">
        <f t="shared" si="7"/>
        <v>1325.1691000000001</v>
      </c>
      <c r="BC94" s="49">
        <f t="shared" si="7"/>
        <v>1511.8536999999999</v>
      </c>
      <c r="BD94" s="49">
        <f t="shared" si="7"/>
        <v>1278.8947999999998</v>
      </c>
      <c r="BE94" s="49">
        <f t="shared" si="8"/>
        <v>84.461150000000004</v>
      </c>
    </row>
    <row r="95" spans="1:64" ht="12.75" customHeight="1" x14ac:dyDescent="0.3">
      <c r="A95" s="2">
        <v>40391</v>
      </c>
      <c r="B95" s="31" t="str">
        <f>MONTH(Serie_Encadeada[[#This Row],[Período]])&amp;YEAR(Serie_Encadeada[[#This Row],[Período]])</f>
        <v>82010</v>
      </c>
      <c r="C95" s="5">
        <v>140.91489999999999</v>
      </c>
      <c r="D95" s="5">
        <v>124.9813</v>
      </c>
      <c r="E95" s="5">
        <v>120.24890000000001</v>
      </c>
      <c r="F95" s="5">
        <v>121.723</v>
      </c>
      <c r="G95" s="5">
        <v>97.393000000000001</v>
      </c>
      <c r="H95" s="5">
        <v>86.555499999999995</v>
      </c>
      <c r="J95" s="2">
        <v>40391</v>
      </c>
      <c r="K95" s="56">
        <v>3.6724414963744083</v>
      </c>
      <c r="L95" s="57">
        <v>0.75163907136621222</v>
      </c>
      <c r="M95" s="57">
        <v>0.92033473126411269</v>
      </c>
      <c r="N95" s="58">
        <v>-9.1939934635013216</v>
      </c>
      <c r="O95" s="58">
        <v>-9.8714511646759568</v>
      </c>
      <c r="P95" s="11">
        <v>-3.6300000000011323E-2</v>
      </c>
      <c r="R95" s="2">
        <v>40391</v>
      </c>
      <c r="S95" s="64">
        <v>16.023650184103225</v>
      </c>
      <c r="T95" s="62">
        <v>12.267560150730526</v>
      </c>
      <c r="U95" s="62">
        <v>13.406303844909694</v>
      </c>
      <c r="V95" s="62">
        <v>14.444985586605421</v>
      </c>
      <c r="W95" s="62">
        <v>1.9573235011771939</v>
      </c>
      <c r="X95" s="61">
        <v>2.8066999999999922</v>
      </c>
      <c r="Z95" s="2">
        <v>40391</v>
      </c>
      <c r="AA95" s="64">
        <v>14.125967928101581</v>
      </c>
      <c r="AB95" s="62">
        <v>11.455723502630608</v>
      </c>
      <c r="AC95" s="62">
        <v>11.657563384037292</v>
      </c>
      <c r="AD95" s="62">
        <v>12.513896502536554</v>
      </c>
      <c r="AE95" s="62">
        <v>1.0868444561370514</v>
      </c>
      <c r="AF95" s="61">
        <v>4.2716874999999987</v>
      </c>
      <c r="AH95" s="2">
        <v>40391</v>
      </c>
      <c r="AI95" s="76">
        <v>11.296636676412708</v>
      </c>
      <c r="AJ95" s="77">
        <v>7.0292128550924904</v>
      </c>
      <c r="AK95" s="77">
        <v>5.5554298991111919</v>
      </c>
      <c r="AL95" s="77">
        <v>7.6163571063760527</v>
      </c>
      <c r="AM95" s="77">
        <v>0.74639985645913443</v>
      </c>
      <c r="AN95" s="78">
        <v>2.4591750000000019</v>
      </c>
      <c r="AO95" s="114"/>
      <c r="AP95" s="114"/>
      <c r="AQ95" s="45">
        <v>40391</v>
      </c>
      <c r="AR95" s="52">
        <f>IF(MONTH(Serie_Encadeada[[#This Row],[Período]])=1,Serie_Encadeada[[#This Row],[Fat.real]],Serie_Encadeada[[#This Row],[Fat.real]]+AR94)</f>
        <v>1018.4259</v>
      </c>
      <c r="AS95" s="52">
        <f>IF(MONTH(Serie_Encadeada[[#This Row],[Período]])=1,Serie_Encadeada[[#This Row],[Emprego]],Serie_Encadeada[[#This Row],[Emprego]]+AS94)</f>
        <v>975.43430000000001</v>
      </c>
      <c r="AT95" s="52">
        <f>IF(MONTH(Serie_Encadeada[[#This Row],[Período]])=1,Serie_Encadeada[[#This Row],[Horas]],Serie_Encadeada[[#This Row],[Horas]]+AT94)</f>
        <v>908.67930000000001</v>
      </c>
      <c r="AU95" s="52">
        <f>IF(MONTH(Serie_Encadeada[[#This Row],[Período]])=1,Serie_Encadeada[[#This Row],[Massa Real]],Serie_Encadeada[[#This Row],[Massa Real]]+AU94)</f>
        <v>1003.8724999999999</v>
      </c>
      <c r="AV95" s="52">
        <f>IF(MONTH(Serie_Encadeada[[#This Row],[Período]])=1,Serie_Encadeada[[#This Row],[RMR Real]],Serie_Encadeada[[#This Row],[RMR Real]]+AV94)</f>
        <v>824.57560000000001</v>
      </c>
      <c r="AW95" s="52">
        <f>IF(MONTH(Serie_Encadeada[[#This Row],[Período]])=1,Serie_Encadeada[[#This Row],[UCI]],Serie_Encadeada[[#This Row],[UCI]]+AW94)</f>
        <v>679.90609999999992</v>
      </c>
      <c r="AX95" s="52">
        <f t="shared" si="5"/>
        <v>84.98826249999999</v>
      </c>
      <c r="AY95" s="45">
        <v>40391</v>
      </c>
      <c r="AZ95" s="46">
        <f t="shared" si="6"/>
        <v>1523.2307000000001</v>
      </c>
      <c r="BA95" s="48">
        <f t="shared" si="7"/>
        <v>1433.7764999999999</v>
      </c>
      <c r="BB95" s="48">
        <f t="shared" si="7"/>
        <v>1339.3843000000002</v>
      </c>
      <c r="BC95" s="49">
        <f t="shared" si="7"/>
        <v>1527.2172999999998</v>
      </c>
      <c r="BD95" s="49">
        <f t="shared" si="7"/>
        <v>1280.7644999999998</v>
      </c>
      <c r="BE95" s="49">
        <f t="shared" si="8"/>
        <v>84.695041666666668</v>
      </c>
    </row>
    <row r="96" spans="1:64" ht="12.75" customHeight="1" x14ac:dyDescent="0.3">
      <c r="A96" s="2">
        <v>40422</v>
      </c>
      <c r="B96" s="31" t="str">
        <f>MONTH(Serie_Encadeada[[#This Row],[Período]])&amp;YEAR(Serie_Encadeada[[#This Row],[Período]])</f>
        <v>92010</v>
      </c>
      <c r="C96" s="5">
        <v>141.25399999999999</v>
      </c>
      <c r="D96" s="5">
        <v>124.9665</v>
      </c>
      <c r="E96" s="5">
        <v>118.5125</v>
      </c>
      <c r="F96" s="5">
        <v>121.6669</v>
      </c>
      <c r="G96" s="5">
        <v>97.3596</v>
      </c>
      <c r="H96" s="5">
        <v>85.031999999999996</v>
      </c>
      <c r="J96" s="2">
        <v>40422</v>
      </c>
      <c r="K96" s="56">
        <v>0.24064169225539811</v>
      </c>
      <c r="L96" s="57">
        <v>-1.1841771529027253E-2</v>
      </c>
      <c r="M96" s="57">
        <v>-1.4440048931840568</v>
      </c>
      <c r="N96" s="58">
        <v>-4.6088249550208842E-2</v>
      </c>
      <c r="O96" s="58">
        <v>-3.4294045773310522E-2</v>
      </c>
      <c r="P96" s="11">
        <v>-1.5234999999999985</v>
      </c>
      <c r="R96" s="2">
        <v>40422</v>
      </c>
      <c r="S96" s="64">
        <v>8.6565051672878202</v>
      </c>
      <c r="T96" s="62">
        <v>10.333712100142767</v>
      </c>
      <c r="U96" s="62">
        <v>10.313452633048657</v>
      </c>
      <c r="V96" s="62">
        <v>13.829510540280602</v>
      </c>
      <c r="W96" s="62">
        <v>3.1873096893239494</v>
      </c>
      <c r="X96" s="61">
        <v>0.71629999999998972</v>
      </c>
      <c r="Z96" s="2">
        <v>40422</v>
      </c>
      <c r="AA96" s="64">
        <v>13.430493152922546</v>
      </c>
      <c r="AB96" s="62">
        <v>11.3271555102855</v>
      </c>
      <c r="AC96" s="62">
        <v>11.500817103875594</v>
      </c>
      <c r="AD96" s="62">
        <v>12.654641984469935</v>
      </c>
      <c r="AE96" s="62">
        <v>1.3046138374687255</v>
      </c>
      <c r="AF96" s="61">
        <v>3.8766444444444375</v>
      </c>
      <c r="AH96" s="2">
        <v>40422</v>
      </c>
      <c r="AI96" s="76">
        <v>12.876298660888541</v>
      </c>
      <c r="AJ96" s="77">
        <v>8.2751239094440887</v>
      </c>
      <c r="AK96" s="77">
        <v>7.8975677064150123</v>
      </c>
      <c r="AL96" s="77">
        <v>8.7269971212710686</v>
      </c>
      <c r="AM96" s="77">
        <v>0.75143796445915667</v>
      </c>
      <c r="AN96" s="78">
        <v>2.7933583333333587</v>
      </c>
      <c r="AO96" s="114"/>
      <c r="AP96" s="114"/>
      <c r="AQ96" s="47">
        <v>40422</v>
      </c>
      <c r="AR96" s="52">
        <f>IF(MONTH(Serie_Encadeada[[#This Row],[Período]])=1,Serie_Encadeada[[#This Row],[Fat.real]],Serie_Encadeada[[#This Row],[Fat.real]]+AR95)</f>
        <v>1159.6798999999999</v>
      </c>
      <c r="AS96" s="52">
        <f>IF(MONTH(Serie_Encadeada[[#This Row],[Período]])=1,Serie_Encadeada[[#This Row],[Emprego]],Serie_Encadeada[[#This Row],[Emprego]]+AS95)</f>
        <v>1100.4007999999999</v>
      </c>
      <c r="AT96" s="52">
        <f>IF(MONTH(Serie_Encadeada[[#This Row],[Período]])=1,Serie_Encadeada[[#This Row],[Horas]],Serie_Encadeada[[#This Row],[Horas]]+AT95)</f>
        <v>1027.1918000000001</v>
      </c>
      <c r="AU96" s="52">
        <f>IF(MONTH(Serie_Encadeada[[#This Row],[Período]])=1,Serie_Encadeada[[#This Row],[Massa Real]],Serie_Encadeada[[#This Row],[Massa Real]]+AU95)</f>
        <v>1125.5393999999999</v>
      </c>
      <c r="AV96" s="52">
        <f>IF(MONTH(Serie_Encadeada[[#This Row],[Período]])=1,Serie_Encadeada[[#This Row],[RMR Real]],Serie_Encadeada[[#This Row],[RMR Real]]+AV95)</f>
        <v>921.93520000000001</v>
      </c>
      <c r="AW96" s="52">
        <f>IF(MONTH(Serie_Encadeada[[#This Row],[Período]])=1,Serie_Encadeada[[#This Row],[UCI]],Serie_Encadeada[[#This Row],[UCI]]+AW95)</f>
        <v>764.93809999999996</v>
      </c>
      <c r="AX96" s="52">
        <f t="shared" si="5"/>
        <v>84.993122222222212</v>
      </c>
      <c r="AY96" s="47">
        <v>40422</v>
      </c>
      <c r="AZ96" s="46">
        <f t="shared" si="6"/>
        <v>1534.4841999999996</v>
      </c>
      <c r="BA96" s="48">
        <f t="shared" si="7"/>
        <v>1445.4807000000001</v>
      </c>
      <c r="BB96" s="48">
        <f t="shared" si="7"/>
        <v>1350.4643000000001</v>
      </c>
      <c r="BC96" s="49">
        <f t="shared" si="7"/>
        <v>1541.9989999999998</v>
      </c>
      <c r="BD96" s="49">
        <f t="shared" si="7"/>
        <v>1283.7717999999998</v>
      </c>
      <c r="BE96" s="49">
        <f t="shared" si="8"/>
        <v>84.754733333333348</v>
      </c>
    </row>
    <row r="97" spans="1:57" x14ac:dyDescent="0.3">
      <c r="A97" s="2">
        <v>40452</v>
      </c>
      <c r="B97" s="31" t="str">
        <f>MONTH(Serie_Encadeada[[#This Row],[Período]])&amp;YEAR(Serie_Encadeada[[#This Row],[Período]])</f>
        <v>102010</v>
      </c>
      <c r="C97" s="5">
        <v>132.61660000000001</v>
      </c>
      <c r="D97" s="5">
        <v>123.8707</v>
      </c>
      <c r="E97" s="5">
        <v>117.3022</v>
      </c>
      <c r="F97" s="5">
        <v>128.64150000000001</v>
      </c>
      <c r="G97" s="5">
        <v>103.8515</v>
      </c>
      <c r="H97" s="5">
        <v>87.150999999999996</v>
      </c>
      <c r="J97" s="2">
        <v>40452</v>
      </c>
      <c r="K97" s="56">
        <v>-6.1148002888413684</v>
      </c>
      <c r="L97" s="57">
        <v>-0.87687500250066786</v>
      </c>
      <c r="M97" s="57">
        <v>-1.0212424849699431</v>
      </c>
      <c r="N97" s="58">
        <v>5.7325369512990054</v>
      </c>
      <c r="O97" s="58">
        <v>6.6679608379656461</v>
      </c>
      <c r="P97" s="11">
        <v>2.1189999999999998</v>
      </c>
      <c r="R97" s="2">
        <v>40452</v>
      </c>
      <c r="S97" s="64">
        <v>-0.96742564712225709</v>
      </c>
      <c r="T97" s="62">
        <v>8.0151553466632919</v>
      </c>
      <c r="U97" s="62">
        <v>5.9904727827353552</v>
      </c>
      <c r="V97" s="62">
        <v>14.121785261215553</v>
      </c>
      <c r="W97" s="62">
        <v>5.6721250423547263</v>
      </c>
      <c r="X97" s="61">
        <v>2.3315999999999946</v>
      </c>
      <c r="Z97" s="2">
        <v>40452</v>
      </c>
      <c r="AA97" s="64">
        <v>11.763032670386973</v>
      </c>
      <c r="AB97" s="62">
        <v>10.982843355442171</v>
      </c>
      <c r="AC97" s="62">
        <v>10.909834628644901</v>
      </c>
      <c r="AD97" s="62">
        <v>12.803388578334582</v>
      </c>
      <c r="AE97" s="62">
        <v>1.7302902445059491</v>
      </c>
      <c r="AF97" s="61">
        <v>3.722139999999996</v>
      </c>
      <c r="AH97" s="2">
        <v>40452</v>
      </c>
      <c r="AI97" s="76">
        <v>12.963338587852073</v>
      </c>
      <c r="AJ97" s="77">
        <v>9.2202992784580733</v>
      </c>
      <c r="AK97" s="77">
        <v>9.3551915738682823</v>
      </c>
      <c r="AL97" s="77">
        <v>10.019524203211303</v>
      </c>
      <c r="AM97" s="77">
        <v>1.1289676383212111</v>
      </c>
      <c r="AN97" s="78">
        <v>3.210400000000007</v>
      </c>
      <c r="AO97" s="114"/>
      <c r="AP97" s="114"/>
      <c r="AQ97" s="45">
        <v>40452</v>
      </c>
      <c r="AR97" s="52">
        <f>IF(MONTH(Serie_Encadeada[[#This Row],[Período]])=1,Serie_Encadeada[[#This Row],[Fat.real]],Serie_Encadeada[[#This Row],[Fat.real]]+AR96)</f>
        <v>1292.2964999999999</v>
      </c>
      <c r="AS97" s="52">
        <f>IF(MONTH(Serie_Encadeada[[#This Row],[Período]])=1,Serie_Encadeada[[#This Row],[Emprego]],Serie_Encadeada[[#This Row],[Emprego]]+AS96)</f>
        <v>1224.2714999999998</v>
      </c>
      <c r="AT97" s="52">
        <f>IF(MONTH(Serie_Encadeada[[#This Row],[Período]])=1,Serie_Encadeada[[#This Row],[Horas]],Serie_Encadeada[[#This Row],[Horas]]+AT96)</f>
        <v>1144.4940000000001</v>
      </c>
      <c r="AU97" s="52">
        <f>IF(MONTH(Serie_Encadeada[[#This Row],[Período]])=1,Serie_Encadeada[[#This Row],[Massa Real]],Serie_Encadeada[[#This Row],[Massa Real]]+AU96)</f>
        <v>1254.1808999999998</v>
      </c>
      <c r="AV97" s="52">
        <f>IF(MONTH(Serie_Encadeada[[#This Row],[Período]])=1,Serie_Encadeada[[#This Row],[RMR Real]],Serie_Encadeada[[#This Row],[RMR Real]]+AV96)</f>
        <v>1025.7867000000001</v>
      </c>
      <c r="AW97" s="52">
        <f>IF(MONTH(Serie_Encadeada[[#This Row],[Período]])=1,Serie_Encadeada[[#This Row],[UCI]],Serie_Encadeada[[#This Row],[UCI]]+AW96)</f>
        <v>852.08909999999992</v>
      </c>
      <c r="AX97" s="52">
        <f t="shared" si="5"/>
        <v>85.208909999999989</v>
      </c>
      <c r="AY97" s="45">
        <v>40452</v>
      </c>
      <c r="AZ97" s="46">
        <f t="shared" si="6"/>
        <v>1533.1886999999997</v>
      </c>
      <c r="BA97" s="48">
        <f t="shared" si="7"/>
        <v>1454.6723999999999</v>
      </c>
      <c r="BB97" s="48">
        <f t="shared" si="7"/>
        <v>1357.0941</v>
      </c>
      <c r="BC97" s="49">
        <f t="shared" si="7"/>
        <v>1557.9174999999998</v>
      </c>
      <c r="BD97" s="49">
        <f t="shared" si="7"/>
        <v>1289.3461999999997</v>
      </c>
      <c r="BE97" s="49">
        <f t="shared" si="8"/>
        <v>84.949033333333333</v>
      </c>
    </row>
    <row r="98" spans="1:57" ht="12.75" customHeight="1" x14ac:dyDescent="0.3">
      <c r="A98" s="2">
        <v>40483</v>
      </c>
      <c r="B98" s="31" t="str">
        <f>MONTH(Serie_Encadeada[[#This Row],[Período]])&amp;YEAR(Serie_Encadeada[[#This Row],[Período]])</f>
        <v>112010</v>
      </c>
      <c r="C98" s="5">
        <v>135.4768</v>
      </c>
      <c r="D98" s="5">
        <v>123.6932</v>
      </c>
      <c r="E98" s="5">
        <v>118.85509999999999</v>
      </c>
      <c r="F98" s="5">
        <v>148.31630000000001</v>
      </c>
      <c r="G98" s="5">
        <v>119.9066</v>
      </c>
      <c r="H98" s="5">
        <v>86.615600000000001</v>
      </c>
      <c r="J98" s="2">
        <v>40483</v>
      </c>
      <c r="K98" s="56">
        <v>2.1567435750878787</v>
      </c>
      <c r="L98" s="57">
        <v>-0.14329458055859448</v>
      </c>
      <c r="M98" s="57">
        <v>1.3238455885737812</v>
      </c>
      <c r="N98" s="58">
        <v>15.294286835896662</v>
      </c>
      <c r="O98" s="58">
        <v>15.459670779911697</v>
      </c>
      <c r="P98" s="11">
        <v>-0.53539999999999566</v>
      </c>
      <c r="R98" s="2">
        <v>40483</v>
      </c>
      <c r="S98" s="64">
        <v>15.721813496242877</v>
      </c>
      <c r="T98" s="62">
        <v>7.5223727502292697</v>
      </c>
      <c r="U98" s="62">
        <v>8.3962691760139307</v>
      </c>
      <c r="V98" s="62">
        <v>14.166216363924681</v>
      </c>
      <c r="W98" s="62">
        <v>6.1974632691253433</v>
      </c>
      <c r="X98" s="61">
        <v>2.381299999999996</v>
      </c>
      <c r="Z98" s="2">
        <v>40483</v>
      </c>
      <c r="AA98" s="64">
        <v>12.126999748773629</v>
      </c>
      <c r="AB98" s="62">
        <v>10.656045816086287</v>
      </c>
      <c r="AC98" s="62">
        <v>10.668403116920627</v>
      </c>
      <c r="AD98" s="62">
        <v>12.945969359006005</v>
      </c>
      <c r="AE98" s="62">
        <v>2.1801320420823722</v>
      </c>
      <c r="AF98" s="61">
        <v>3.6002454545454583</v>
      </c>
      <c r="AH98" s="2">
        <v>40483</v>
      </c>
      <c r="AI98" s="76">
        <v>12.971293349049557</v>
      </c>
      <c r="AJ98" s="77">
        <v>9.9779972772419203</v>
      </c>
      <c r="AK98" s="77">
        <v>10.414170570314891</v>
      </c>
      <c r="AL98" s="77">
        <v>11.48451126619892</v>
      </c>
      <c r="AM98" s="77">
        <v>1.7206077136507802</v>
      </c>
      <c r="AN98" s="78">
        <v>3.4919000000000153</v>
      </c>
      <c r="AO98" s="114"/>
      <c r="AP98" s="114"/>
      <c r="AQ98" s="47">
        <v>40483</v>
      </c>
      <c r="AR98" s="52">
        <f>IF(MONTH(Serie_Encadeada[[#This Row],[Período]])=1,Serie_Encadeada[[#This Row],[Fat.real]],Serie_Encadeada[[#This Row],[Fat.real]]+AR97)</f>
        <v>1427.7732999999998</v>
      </c>
      <c r="AS98" s="52">
        <f>IF(MONTH(Serie_Encadeada[[#This Row],[Período]])=1,Serie_Encadeada[[#This Row],[Emprego]],Serie_Encadeada[[#This Row],[Emprego]]+AS97)</f>
        <v>1347.9646999999998</v>
      </c>
      <c r="AT98" s="52">
        <f>IF(MONTH(Serie_Encadeada[[#This Row],[Período]])=1,Serie_Encadeada[[#This Row],[Horas]],Serie_Encadeada[[#This Row],[Horas]]+AT97)</f>
        <v>1263.3491000000001</v>
      </c>
      <c r="AU98" s="52">
        <f>IF(MONTH(Serie_Encadeada[[#This Row],[Período]])=1,Serie_Encadeada[[#This Row],[Massa Real]],Serie_Encadeada[[#This Row],[Massa Real]]+AU97)</f>
        <v>1402.4971999999998</v>
      </c>
      <c r="AV98" s="52">
        <f>IF(MONTH(Serie_Encadeada[[#This Row],[Período]])=1,Serie_Encadeada[[#This Row],[RMR Real]],Serie_Encadeada[[#This Row],[RMR Real]]+AV97)</f>
        <v>1145.6933000000001</v>
      </c>
      <c r="AW98" s="52">
        <f>IF(MONTH(Serie_Encadeada[[#This Row],[Período]])=1,Serie_Encadeada[[#This Row],[UCI]],Serie_Encadeada[[#This Row],[UCI]]+AW97)</f>
        <v>938.70469999999989</v>
      </c>
      <c r="AX98" s="52">
        <f t="shared" si="5"/>
        <v>85.336790909090894</v>
      </c>
      <c r="AY98" s="47">
        <v>40483</v>
      </c>
      <c r="AZ98" s="46">
        <f t="shared" si="6"/>
        <v>1551.5943999999997</v>
      </c>
      <c r="BA98" s="48">
        <f t="shared" si="7"/>
        <v>1463.3260999999998</v>
      </c>
      <c r="BB98" s="48">
        <f t="shared" si="7"/>
        <v>1366.3005000000001</v>
      </c>
      <c r="BC98" s="49">
        <f t="shared" si="7"/>
        <v>1576.3211999999999</v>
      </c>
      <c r="BD98" s="49">
        <f t="shared" si="7"/>
        <v>1296.3436999999999</v>
      </c>
      <c r="BE98" s="49">
        <f t="shared" si="8"/>
        <v>85.147475</v>
      </c>
    </row>
    <row r="99" spans="1:57" ht="12.75" customHeight="1" x14ac:dyDescent="0.3">
      <c r="A99" s="2">
        <v>40513</v>
      </c>
      <c r="B99" s="31" t="str">
        <f>MONTH(Serie_Encadeada[[#This Row],[Período]])&amp;YEAR(Serie_Encadeada[[#This Row],[Período]])</f>
        <v>122010</v>
      </c>
      <c r="C99" s="5">
        <v>133.4666</v>
      </c>
      <c r="D99" s="5">
        <v>122.3215</v>
      </c>
      <c r="E99" s="5">
        <v>113.819</v>
      </c>
      <c r="F99" s="5">
        <v>188.57570000000001</v>
      </c>
      <c r="G99" s="5">
        <v>154.16399999999999</v>
      </c>
      <c r="H99" s="5">
        <v>81.285300000000007</v>
      </c>
      <c r="J99" s="2">
        <v>40513</v>
      </c>
      <c r="K99" s="56">
        <v>-1.4837964876643068</v>
      </c>
      <c r="L99" s="57">
        <v>-1.1089534428731767</v>
      </c>
      <c r="M99" s="57">
        <v>-4.2371761918504047</v>
      </c>
      <c r="N99" s="58">
        <v>27.14428555728534</v>
      </c>
      <c r="O99" s="58">
        <v>28.570070371439094</v>
      </c>
      <c r="P99" s="11">
        <v>-5.330299999999994</v>
      </c>
      <c r="R99" s="2">
        <v>40513</v>
      </c>
      <c r="S99" s="64">
        <v>7.7898678012067393</v>
      </c>
      <c r="T99" s="62">
        <v>6.0333005667406923</v>
      </c>
      <c r="U99" s="62">
        <v>10.556048776412943</v>
      </c>
      <c r="V99" s="62">
        <v>8.4865726251840936</v>
      </c>
      <c r="W99" s="62">
        <v>2.3322872026891379</v>
      </c>
      <c r="X99" s="61">
        <v>-1.7796999999999912</v>
      </c>
      <c r="Z99" s="2">
        <v>40513</v>
      </c>
      <c r="AA99" s="64">
        <v>11.742632346360638</v>
      </c>
      <c r="AB99" s="62">
        <v>10.256136640603517</v>
      </c>
      <c r="AC99" s="62">
        <v>10.659108696246102</v>
      </c>
      <c r="AD99" s="62">
        <v>12.398378966091103</v>
      </c>
      <c r="AE99" s="62">
        <v>2.1981540987138133</v>
      </c>
      <c r="AF99" s="61">
        <v>3.1519166666666649</v>
      </c>
      <c r="AH99" s="2">
        <v>40513</v>
      </c>
      <c r="AI99" s="76">
        <v>11.742632346360638</v>
      </c>
      <c r="AJ99" s="77">
        <v>10.256136640603517</v>
      </c>
      <c r="AK99" s="77">
        <v>10.659108696246102</v>
      </c>
      <c r="AL99" s="77">
        <v>12.398378966091103</v>
      </c>
      <c r="AM99" s="77">
        <v>2.1981540987138133</v>
      </c>
      <c r="AN99" s="78">
        <v>3.1519166666666649</v>
      </c>
      <c r="AO99" s="114"/>
      <c r="AP99" s="114"/>
      <c r="AQ99" s="45">
        <v>40513</v>
      </c>
      <c r="AR99" s="52">
        <f>IF(MONTH(Serie_Encadeada[[#This Row],[Período]])=1,Serie_Encadeada[[#This Row],[Fat.real]],Serie_Encadeada[[#This Row],[Fat.real]]+AR98)</f>
        <v>1561.2398999999998</v>
      </c>
      <c r="AS99" s="52">
        <f>IF(MONTH(Serie_Encadeada[[#This Row],[Período]])=1,Serie_Encadeada[[#This Row],[Emprego]],Serie_Encadeada[[#This Row],[Emprego]]+AS98)</f>
        <v>1470.2861999999998</v>
      </c>
      <c r="AT99" s="52">
        <f>IF(MONTH(Serie_Encadeada[[#This Row],[Período]])=1,Serie_Encadeada[[#This Row],[Horas]],Serie_Encadeada[[#This Row],[Horas]]+AT98)</f>
        <v>1377.1681000000001</v>
      </c>
      <c r="AU99" s="52">
        <f>IF(MONTH(Serie_Encadeada[[#This Row],[Período]])=1,Serie_Encadeada[[#This Row],[Massa Real]],Serie_Encadeada[[#This Row],[Massa Real]]+AU98)</f>
        <v>1591.0728999999999</v>
      </c>
      <c r="AV99" s="52">
        <f>IF(MONTH(Serie_Encadeada[[#This Row],[Período]])=1,Serie_Encadeada[[#This Row],[RMR Real]],Serie_Encadeada[[#This Row],[RMR Real]]+AV98)</f>
        <v>1299.8573000000001</v>
      </c>
      <c r="AW99" s="52">
        <f>IF(MONTH(Serie_Encadeada[[#This Row],[Período]])=1,Serie_Encadeada[[#This Row],[UCI]],Serie_Encadeada[[#This Row],[UCI]]+AW98)</f>
        <v>1019.9899999999999</v>
      </c>
      <c r="AX99" s="52">
        <f t="shared" si="5"/>
        <v>84.999166666666653</v>
      </c>
      <c r="AY99" s="45">
        <v>40513</v>
      </c>
      <c r="AZ99" s="46">
        <f t="shared" si="6"/>
        <v>1561.2398999999998</v>
      </c>
      <c r="BA99" s="48">
        <f t="shared" si="7"/>
        <v>1470.2861999999998</v>
      </c>
      <c r="BB99" s="48">
        <f t="shared" si="7"/>
        <v>1377.1681000000001</v>
      </c>
      <c r="BC99" s="49">
        <f t="shared" si="7"/>
        <v>1591.0728999999999</v>
      </c>
      <c r="BD99" s="49">
        <f t="shared" si="7"/>
        <v>1299.8573000000001</v>
      </c>
      <c r="BE99" s="49">
        <f t="shared" si="8"/>
        <v>84.999166666666653</v>
      </c>
    </row>
    <row r="100" spans="1:57" ht="12.75" customHeight="1" x14ac:dyDescent="0.3">
      <c r="A100" s="2">
        <v>40544</v>
      </c>
      <c r="B100" s="31" t="str">
        <f>MONTH(Serie_Encadeada[[#This Row],[Período]])&amp;YEAR(Serie_Encadeada[[#This Row],[Período]])</f>
        <v>12011</v>
      </c>
      <c r="C100" s="5">
        <v>110.7529</v>
      </c>
      <c r="D100" s="5">
        <v>121.8626</v>
      </c>
      <c r="E100" s="5">
        <v>108.8682</v>
      </c>
      <c r="F100" s="5">
        <v>139.249</v>
      </c>
      <c r="G100" s="5">
        <v>114.2672</v>
      </c>
      <c r="H100" s="5">
        <v>82.929100000000005</v>
      </c>
      <c r="J100" s="2">
        <v>40544</v>
      </c>
      <c r="K100" s="56">
        <v>-17.018265243888735</v>
      </c>
      <c r="L100" s="57">
        <v>-0.37515890501669769</v>
      </c>
      <c r="M100" s="57">
        <v>-4.3497131410397216</v>
      </c>
      <c r="N100" s="58">
        <v>-26.157505977705512</v>
      </c>
      <c r="O100" s="58">
        <v>-25.879453049998695</v>
      </c>
      <c r="P100" s="11">
        <v>1.6437999999999988</v>
      </c>
      <c r="R100" s="2">
        <v>40544</v>
      </c>
      <c r="S100" s="64">
        <v>3.579598486421375</v>
      </c>
      <c r="T100" s="62">
        <v>4.5115864221882953</v>
      </c>
      <c r="U100" s="62">
        <v>6.3091267020287622</v>
      </c>
      <c r="V100" s="62">
        <v>6.6749504733567351</v>
      </c>
      <c r="W100" s="62">
        <v>2.0700349620990894</v>
      </c>
      <c r="X100" s="61">
        <v>0.52349999999999852</v>
      </c>
      <c r="Z100" s="2">
        <v>40544</v>
      </c>
      <c r="AA100" s="64">
        <v>3.579598486421375</v>
      </c>
      <c r="AB100" s="62">
        <v>4.5115864221882953</v>
      </c>
      <c r="AC100" s="62">
        <v>6.3091267020287622</v>
      </c>
      <c r="AD100" s="62">
        <v>6.6749504733567351</v>
      </c>
      <c r="AE100" s="62">
        <v>2.0700349620990894</v>
      </c>
      <c r="AF100" s="61">
        <v>0.52349999999999852</v>
      </c>
      <c r="AH100" s="2">
        <v>40544</v>
      </c>
      <c r="AI100" s="76">
        <v>10.777570553602759</v>
      </c>
      <c r="AJ100" s="77">
        <v>10.046793201673148</v>
      </c>
      <c r="AK100" s="77">
        <v>10.778507692122949</v>
      </c>
      <c r="AL100" s="77">
        <v>11.945119684283737</v>
      </c>
      <c r="AM100" s="77">
        <v>1.9881975855693215</v>
      </c>
      <c r="AN100" s="78">
        <v>2.7298250000000053</v>
      </c>
      <c r="AO100" s="114"/>
      <c r="AP100" s="114"/>
      <c r="AQ100" s="47">
        <v>40544</v>
      </c>
      <c r="AR100" s="52">
        <f>IF(MONTH(Serie_Encadeada[[#This Row],[Período]])=1,Serie_Encadeada[[#This Row],[Fat.real]],Serie_Encadeada[[#This Row],[Fat.real]]+AR99)</f>
        <v>110.7529</v>
      </c>
      <c r="AS100" s="52">
        <f>IF(MONTH(Serie_Encadeada[[#This Row],[Período]])=1,Serie_Encadeada[[#This Row],[Emprego]],Serie_Encadeada[[#This Row],[Emprego]]+AS99)</f>
        <v>121.8626</v>
      </c>
      <c r="AT100" s="52">
        <f>IF(MONTH(Serie_Encadeada[[#This Row],[Período]])=1,Serie_Encadeada[[#This Row],[Horas]],Serie_Encadeada[[#This Row],[Horas]]+AT99)</f>
        <v>108.8682</v>
      </c>
      <c r="AU100" s="52">
        <f>IF(MONTH(Serie_Encadeada[[#This Row],[Período]])=1,Serie_Encadeada[[#This Row],[Massa Real]],Serie_Encadeada[[#This Row],[Massa Real]]+AU99)</f>
        <v>139.249</v>
      </c>
      <c r="AV100" s="52">
        <f>IF(MONTH(Serie_Encadeada[[#This Row],[Período]])=1,Serie_Encadeada[[#This Row],[RMR Real]],Serie_Encadeada[[#This Row],[RMR Real]]+AV99)</f>
        <v>114.2672</v>
      </c>
      <c r="AW100" s="52">
        <f>IF(MONTH(Serie_Encadeada[[#This Row],[Período]])=1,Serie_Encadeada[[#This Row],[UCI]],Serie_Encadeada[[#This Row],[UCI]]+AW99)</f>
        <v>82.929100000000005</v>
      </c>
      <c r="AX100" s="52">
        <f t="shared" si="5"/>
        <v>82.929100000000005</v>
      </c>
      <c r="AY100" s="47">
        <v>40544</v>
      </c>
      <c r="AZ100" s="46">
        <f t="shared" si="6"/>
        <v>1565.0673999999997</v>
      </c>
      <c r="BA100" s="48">
        <f t="shared" si="7"/>
        <v>1475.5467999999998</v>
      </c>
      <c r="BB100" s="48">
        <f t="shared" si="7"/>
        <v>1383.6291000000001</v>
      </c>
      <c r="BC100" s="49">
        <f t="shared" si="7"/>
        <v>1599.7860999999998</v>
      </c>
      <c r="BD100" s="49">
        <f t="shared" si="7"/>
        <v>1302.1747</v>
      </c>
      <c r="BE100" s="49">
        <f t="shared" si="8"/>
        <v>85.042791666666673</v>
      </c>
    </row>
    <row r="101" spans="1:57" ht="12.75" customHeight="1" x14ac:dyDescent="0.3">
      <c r="A101" s="2">
        <v>40575</v>
      </c>
      <c r="B101" s="31" t="str">
        <f>MONTH(Serie_Encadeada[[#This Row],[Período]])&amp;YEAR(Serie_Encadeada[[#This Row],[Período]])</f>
        <v>22011</v>
      </c>
      <c r="C101" s="5">
        <v>127.1263</v>
      </c>
      <c r="D101" s="5">
        <v>121.4911</v>
      </c>
      <c r="E101" s="5">
        <v>112.8107</v>
      </c>
      <c r="F101" s="5">
        <v>165.43709999999999</v>
      </c>
      <c r="G101" s="5">
        <v>136.1722</v>
      </c>
      <c r="H101" s="5">
        <v>84.045299999999997</v>
      </c>
      <c r="J101" s="2">
        <v>40575</v>
      </c>
      <c r="K101" s="56">
        <v>14.7837212389021</v>
      </c>
      <c r="L101" s="57">
        <v>-0.30485152950946187</v>
      </c>
      <c r="M101" s="57">
        <v>3.621351322057309</v>
      </c>
      <c r="N101" s="58">
        <v>18.80667006585325</v>
      </c>
      <c r="O101" s="58">
        <v>19.169980536846971</v>
      </c>
      <c r="P101" s="11">
        <v>1.1161999999999921</v>
      </c>
      <c r="R101" s="2">
        <v>40575</v>
      </c>
      <c r="S101" s="64">
        <v>20.252999317982098</v>
      </c>
      <c r="T101" s="62">
        <v>2.7034543857587701</v>
      </c>
      <c r="U101" s="62">
        <v>8.4357511827795744</v>
      </c>
      <c r="V101" s="62">
        <v>14.304714737579577</v>
      </c>
      <c r="W101" s="62">
        <v>11.29589747571546</v>
      </c>
      <c r="X101" s="61">
        <v>0.88459999999999184</v>
      </c>
      <c r="Z101" s="2">
        <v>40575</v>
      </c>
      <c r="AA101" s="64">
        <v>11.868872010161725</v>
      </c>
      <c r="AB101" s="62">
        <v>3.6010116856417991</v>
      </c>
      <c r="AC101" s="62">
        <v>7.3808211321544368</v>
      </c>
      <c r="AD101" s="62">
        <v>10.686593342081155</v>
      </c>
      <c r="AE101" s="62">
        <v>6.887755210918594</v>
      </c>
      <c r="AF101" s="61">
        <v>0.70404999999999518</v>
      </c>
      <c r="AH101" s="2">
        <v>40575</v>
      </c>
      <c r="AI101" s="76">
        <v>11.424126843079973</v>
      </c>
      <c r="AJ101" s="77">
        <v>9.4305447532725477</v>
      </c>
      <c r="AK101" s="77">
        <v>10.745846310568094</v>
      </c>
      <c r="AL101" s="77">
        <v>11.608092997916922</v>
      </c>
      <c r="AM101" s="77">
        <v>2.3221454509716444</v>
      </c>
      <c r="AN101" s="78">
        <v>2.3340249999999969</v>
      </c>
      <c r="AO101" s="114"/>
      <c r="AP101" s="114"/>
      <c r="AQ101" s="45">
        <v>40575</v>
      </c>
      <c r="AR101" s="52">
        <f>IF(MONTH(Serie_Encadeada[[#This Row],[Período]])=1,Serie_Encadeada[[#This Row],[Fat.real]],Serie_Encadeada[[#This Row],[Fat.real]]+AR100)</f>
        <v>237.8792</v>
      </c>
      <c r="AS101" s="52">
        <f>IF(MONTH(Serie_Encadeada[[#This Row],[Período]])=1,Serie_Encadeada[[#This Row],[Emprego]],Serie_Encadeada[[#This Row],[Emprego]]+AS100)</f>
        <v>243.3537</v>
      </c>
      <c r="AT101" s="52">
        <f>IF(MONTH(Serie_Encadeada[[#This Row],[Período]])=1,Serie_Encadeada[[#This Row],[Horas]],Serie_Encadeada[[#This Row],[Horas]]+AT100)</f>
        <v>221.6789</v>
      </c>
      <c r="AU101" s="52">
        <f>IF(MONTH(Serie_Encadeada[[#This Row],[Período]])=1,Serie_Encadeada[[#This Row],[Massa Real]],Serie_Encadeada[[#This Row],[Massa Real]]+AU100)</f>
        <v>304.68610000000001</v>
      </c>
      <c r="AV101" s="52">
        <f>IF(MONTH(Serie_Encadeada[[#This Row],[Período]])=1,Serie_Encadeada[[#This Row],[RMR Real]],Serie_Encadeada[[#This Row],[RMR Real]]+AV100)</f>
        <v>250.43940000000001</v>
      </c>
      <c r="AW101" s="52">
        <f>IF(MONTH(Serie_Encadeada[[#This Row],[Período]])=1,Serie_Encadeada[[#This Row],[UCI]],Serie_Encadeada[[#This Row],[UCI]]+AW100)</f>
        <v>166.9744</v>
      </c>
      <c r="AX101" s="52">
        <f t="shared" si="5"/>
        <v>83.487200000000001</v>
      </c>
      <c r="AY101" s="45">
        <v>40575</v>
      </c>
      <c r="AZ101" s="46">
        <f t="shared" si="6"/>
        <v>1586.4779999999996</v>
      </c>
      <c r="BA101" s="48">
        <f t="shared" si="7"/>
        <v>1478.7447999999999</v>
      </c>
      <c r="BB101" s="48">
        <f t="shared" si="7"/>
        <v>1392.4052000000001</v>
      </c>
      <c r="BC101" s="49">
        <f t="shared" si="7"/>
        <v>1620.4897999999998</v>
      </c>
      <c r="BD101" s="49">
        <f t="shared" si="7"/>
        <v>1315.9954</v>
      </c>
      <c r="BE101" s="49">
        <f t="shared" si="8"/>
        <v>85.116508333333329</v>
      </c>
    </row>
    <row r="102" spans="1:57" ht="12.75" customHeight="1" x14ac:dyDescent="0.3">
      <c r="A102" s="2">
        <v>40603</v>
      </c>
      <c r="B102" s="31" t="str">
        <f>MONTH(Serie_Encadeada[[#This Row],[Período]])&amp;YEAR(Serie_Encadeada[[#This Row],[Período]])</f>
        <v>32011</v>
      </c>
      <c r="C102" s="5">
        <v>134.42609999999999</v>
      </c>
      <c r="D102" s="5">
        <v>121.95</v>
      </c>
      <c r="E102" s="5">
        <v>117.7282</v>
      </c>
      <c r="F102" s="5">
        <v>131.43190000000001</v>
      </c>
      <c r="G102" s="5">
        <v>107.7752</v>
      </c>
      <c r="H102" s="5">
        <v>84.713999999999999</v>
      </c>
      <c r="J102" s="2">
        <v>40603</v>
      </c>
      <c r="K102" s="56">
        <v>5.7421635019661474</v>
      </c>
      <c r="L102" s="57">
        <v>0.37772314185977396</v>
      </c>
      <c r="M102" s="57">
        <v>4.3590723220403778</v>
      </c>
      <c r="N102" s="58">
        <v>-20.554760691525647</v>
      </c>
      <c r="O102" s="58">
        <v>-20.8537425406948</v>
      </c>
      <c r="P102" s="11">
        <v>0.66870000000000118</v>
      </c>
      <c r="R102" s="2">
        <v>40603</v>
      </c>
      <c r="S102" s="64">
        <v>0.61811238447816863</v>
      </c>
      <c r="T102" s="62">
        <v>4.8239741671265088E-2</v>
      </c>
      <c r="U102" s="62">
        <v>-0.97479036834105859</v>
      </c>
      <c r="V102" s="62">
        <v>8.913671646144671</v>
      </c>
      <c r="W102" s="62">
        <v>8.8611993244608254</v>
      </c>
      <c r="X102" s="61">
        <v>-0.25969999999999516</v>
      </c>
      <c r="Z102" s="2">
        <v>40603</v>
      </c>
      <c r="AA102" s="64">
        <v>7.5276671131759487</v>
      </c>
      <c r="AB102" s="62">
        <v>2.3872553402414862</v>
      </c>
      <c r="AC102" s="62">
        <v>4.3273745431162247</v>
      </c>
      <c r="AD102" s="62">
        <v>10.1462452439673</v>
      </c>
      <c r="AE102" s="62">
        <v>7.473934432771081</v>
      </c>
      <c r="AF102" s="61">
        <v>0.38280000000000314</v>
      </c>
      <c r="AH102" s="2">
        <v>40603</v>
      </c>
      <c r="AI102" s="76">
        <v>10.599562745016994</v>
      </c>
      <c r="AJ102" s="77">
        <v>8.3215633661290553</v>
      </c>
      <c r="AK102" s="77">
        <v>9.2621227482027955</v>
      </c>
      <c r="AL102" s="77">
        <v>11.635553954463409</v>
      </c>
      <c r="AM102" s="77">
        <v>3.3349568210508829</v>
      </c>
      <c r="AN102" s="78">
        <v>1.8701583333333076</v>
      </c>
      <c r="AO102" s="114"/>
      <c r="AP102" s="114"/>
      <c r="AQ102" s="47">
        <v>40603</v>
      </c>
      <c r="AR102" s="52">
        <f>IF(MONTH(Serie_Encadeada[[#This Row],[Período]])=1,Serie_Encadeada[[#This Row],[Fat.real]],Serie_Encadeada[[#This Row],[Fat.real]]+AR101)</f>
        <v>372.30529999999999</v>
      </c>
      <c r="AS102" s="52">
        <f>IF(MONTH(Serie_Encadeada[[#This Row],[Período]])=1,Serie_Encadeada[[#This Row],[Emprego]],Serie_Encadeada[[#This Row],[Emprego]]+AS101)</f>
        <v>365.30369999999999</v>
      </c>
      <c r="AT102" s="52">
        <f>IF(MONTH(Serie_Encadeada[[#This Row],[Período]])=1,Serie_Encadeada[[#This Row],[Horas]],Serie_Encadeada[[#This Row],[Horas]]+AT101)</f>
        <v>339.40710000000001</v>
      </c>
      <c r="AU102" s="52">
        <f>IF(MONTH(Serie_Encadeada[[#This Row],[Período]])=1,Serie_Encadeada[[#This Row],[Massa Real]],Serie_Encadeada[[#This Row],[Massa Real]]+AU101)</f>
        <v>436.11800000000005</v>
      </c>
      <c r="AV102" s="52">
        <f>IF(MONTH(Serie_Encadeada[[#This Row],[Período]])=1,Serie_Encadeada[[#This Row],[RMR Real]],Serie_Encadeada[[#This Row],[RMR Real]]+AV101)</f>
        <v>358.21460000000002</v>
      </c>
      <c r="AW102" s="52">
        <f>IF(MONTH(Serie_Encadeada[[#This Row],[Período]])=1,Serie_Encadeada[[#This Row],[UCI]],Serie_Encadeada[[#This Row],[UCI]]+AW101)</f>
        <v>251.6884</v>
      </c>
      <c r="AX102" s="52">
        <f t="shared" si="5"/>
        <v>83.896133333333339</v>
      </c>
      <c r="AY102" s="47">
        <v>40603</v>
      </c>
      <c r="AZ102" s="46">
        <f t="shared" si="6"/>
        <v>1587.3037999999997</v>
      </c>
      <c r="BA102" s="48">
        <f t="shared" si="7"/>
        <v>1478.8036</v>
      </c>
      <c r="BB102" s="48">
        <f t="shared" si="7"/>
        <v>1391.2463000000002</v>
      </c>
      <c r="BC102" s="49">
        <f t="shared" si="7"/>
        <v>1631.2464</v>
      </c>
      <c r="BD102" s="49">
        <f t="shared" si="7"/>
        <v>1324.7682</v>
      </c>
      <c r="BE102" s="49">
        <f t="shared" si="8"/>
        <v>85.094866666666647</v>
      </c>
    </row>
    <row r="103" spans="1:57" ht="12.75" customHeight="1" x14ac:dyDescent="0.3">
      <c r="A103" s="2">
        <v>40634</v>
      </c>
      <c r="B103" s="31" t="str">
        <f>MONTH(Serie_Encadeada[[#This Row],[Período]])&amp;YEAR(Serie_Encadeada[[#This Row],[Período]])</f>
        <v>42011</v>
      </c>
      <c r="C103" s="5">
        <v>130.9367</v>
      </c>
      <c r="D103" s="5">
        <v>123.0536</v>
      </c>
      <c r="E103" s="5">
        <v>114.48090000000001</v>
      </c>
      <c r="F103" s="5">
        <v>123.66719999999999</v>
      </c>
      <c r="G103" s="5">
        <v>100.4986</v>
      </c>
      <c r="H103" s="5">
        <v>84.788899999999998</v>
      </c>
      <c r="J103" s="2">
        <v>40634</v>
      </c>
      <c r="K103" s="56">
        <v>-2.5957756715399682</v>
      </c>
      <c r="L103" s="57">
        <v>0.90496104961049617</v>
      </c>
      <c r="M103" s="57">
        <v>-2.7583025986976746</v>
      </c>
      <c r="N103" s="58">
        <v>-5.9077742922380478</v>
      </c>
      <c r="O103" s="58">
        <v>-6.751646018750141</v>
      </c>
      <c r="P103" s="11">
        <v>7.4899999999999523E-2</v>
      </c>
      <c r="R103" s="2">
        <v>40634</v>
      </c>
      <c r="S103" s="64">
        <v>2.5619997195805682</v>
      </c>
      <c r="T103" s="62">
        <v>0.17682055156289617</v>
      </c>
      <c r="U103" s="62">
        <v>0.91659901041156999</v>
      </c>
      <c r="V103" s="62">
        <v>8.2091922583219255</v>
      </c>
      <c r="W103" s="62">
        <v>8.0181774016375922</v>
      </c>
      <c r="X103" s="61">
        <v>-0.58270000000000266</v>
      </c>
      <c r="Z103" s="2">
        <v>40634</v>
      </c>
      <c r="AA103" s="64">
        <v>6.1899658435310032</v>
      </c>
      <c r="AB103" s="62">
        <v>1.8211398251167012</v>
      </c>
      <c r="AC103" s="62">
        <v>3.4455409440025644</v>
      </c>
      <c r="AD103" s="62">
        <v>9.7123688189125925</v>
      </c>
      <c r="AE103" s="62">
        <v>7.5927019204990929</v>
      </c>
      <c r="AF103" s="61">
        <v>0.14142499999999814</v>
      </c>
      <c r="AH103" s="2">
        <v>40634</v>
      </c>
      <c r="AI103" s="76">
        <v>9.3920556000569171</v>
      </c>
      <c r="AJ103" s="77">
        <v>7.2384967302869363</v>
      </c>
      <c r="AK103" s="77">
        <v>8.2143880327044858</v>
      </c>
      <c r="AL103" s="77">
        <v>11.599661656014932</v>
      </c>
      <c r="AM103" s="77">
        <v>4.2246303827846567</v>
      </c>
      <c r="AN103" s="78">
        <v>1.4643666666666491</v>
      </c>
      <c r="AO103" s="114"/>
      <c r="AP103" s="114"/>
      <c r="AQ103" s="45">
        <v>40634</v>
      </c>
      <c r="AR103" s="52">
        <f>IF(MONTH(Serie_Encadeada[[#This Row],[Período]])=1,Serie_Encadeada[[#This Row],[Fat.real]],Serie_Encadeada[[#This Row],[Fat.real]]+AR102)</f>
        <v>503.24199999999996</v>
      </c>
      <c r="AS103" s="52">
        <f>IF(MONTH(Serie_Encadeada[[#This Row],[Período]])=1,Serie_Encadeada[[#This Row],[Emprego]],Serie_Encadeada[[#This Row],[Emprego]]+AS102)</f>
        <v>488.35730000000001</v>
      </c>
      <c r="AT103" s="52">
        <f>IF(MONTH(Serie_Encadeada[[#This Row],[Período]])=1,Serie_Encadeada[[#This Row],[Horas]],Serie_Encadeada[[#This Row],[Horas]]+AT102)</f>
        <v>453.88800000000003</v>
      </c>
      <c r="AU103" s="52">
        <f>IF(MONTH(Serie_Encadeada[[#This Row],[Período]])=1,Serie_Encadeada[[#This Row],[Massa Real]],Serie_Encadeada[[#This Row],[Massa Real]]+AU102)</f>
        <v>559.78520000000003</v>
      </c>
      <c r="AV103" s="52">
        <f>IF(MONTH(Serie_Encadeada[[#This Row],[Período]])=1,Serie_Encadeada[[#This Row],[RMR Real]],Serie_Encadeada[[#This Row],[RMR Real]]+AV102)</f>
        <v>458.71320000000003</v>
      </c>
      <c r="AW103" s="52">
        <f>IF(MONTH(Serie_Encadeada[[#This Row],[Período]])=1,Serie_Encadeada[[#This Row],[UCI]],Serie_Encadeada[[#This Row],[UCI]]+AW102)</f>
        <v>336.47730000000001</v>
      </c>
      <c r="AX103" s="52">
        <f t="shared" si="5"/>
        <v>84.119325000000003</v>
      </c>
      <c r="AY103" s="45">
        <v>40634</v>
      </c>
      <c r="AZ103" s="46">
        <f t="shared" si="6"/>
        <v>1590.5745999999999</v>
      </c>
      <c r="BA103" s="48">
        <f t="shared" si="7"/>
        <v>1479.0208</v>
      </c>
      <c r="BB103" s="48">
        <f t="shared" si="7"/>
        <v>1392.2860999999998</v>
      </c>
      <c r="BC103" s="49">
        <f t="shared" si="7"/>
        <v>1640.6283000000001</v>
      </c>
      <c r="BD103" s="49">
        <f t="shared" si="7"/>
        <v>1332.2282</v>
      </c>
      <c r="BE103" s="49">
        <f t="shared" si="8"/>
        <v>85.046308333333329</v>
      </c>
    </row>
    <row r="104" spans="1:57" ht="12.75" customHeight="1" x14ac:dyDescent="0.3">
      <c r="A104" s="2">
        <v>40664</v>
      </c>
      <c r="B104" s="31" t="str">
        <f>MONTH(Serie_Encadeada[[#This Row],[Período]])&amp;YEAR(Serie_Encadeada[[#This Row],[Período]])</f>
        <v>52011</v>
      </c>
      <c r="C104" s="5">
        <v>141.4288</v>
      </c>
      <c r="D104" s="5">
        <v>124.8694</v>
      </c>
      <c r="E104" s="5">
        <v>121.40779999999999</v>
      </c>
      <c r="F104" s="5">
        <v>132.27950000000001</v>
      </c>
      <c r="G104" s="5">
        <v>105.93429999999999</v>
      </c>
      <c r="H104" s="5">
        <v>86.314599999999999</v>
      </c>
      <c r="J104" s="2">
        <v>40664</v>
      </c>
      <c r="K104" s="56">
        <v>8.0131086242436176</v>
      </c>
      <c r="L104" s="57">
        <v>1.4756171294460265</v>
      </c>
      <c r="M104" s="57">
        <v>6.0507036544960675</v>
      </c>
      <c r="N104" s="58">
        <v>6.9640939553899655</v>
      </c>
      <c r="O104" s="58">
        <v>5.408732061939169</v>
      </c>
      <c r="P104" s="11">
        <v>1.5257000000000005</v>
      </c>
      <c r="R104" s="2">
        <v>40664</v>
      </c>
      <c r="S104" s="64">
        <v>6.6340144507166903</v>
      </c>
      <c r="T104" s="62">
        <v>1.0178689309706581</v>
      </c>
      <c r="U104" s="62">
        <v>3.8852646422606152</v>
      </c>
      <c r="V104" s="62">
        <v>11.11582448875021</v>
      </c>
      <c r="W104" s="62">
        <v>9.9961269810284321</v>
      </c>
      <c r="X104" s="61">
        <v>0.51470000000000482</v>
      </c>
      <c r="Z104" s="2">
        <v>40664</v>
      </c>
      <c r="AA104" s="64">
        <v>6.2870649031700365</v>
      </c>
      <c r="AB104" s="62">
        <v>1.6565382018484212</v>
      </c>
      <c r="AC104" s="62">
        <v>3.5380280513975628</v>
      </c>
      <c r="AD104" s="62">
        <v>9.9778745838672176</v>
      </c>
      <c r="AE104" s="62">
        <v>8.035574886118745</v>
      </c>
      <c r="AF104" s="61">
        <v>0.21608000000000516</v>
      </c>
      <c r="AH104" s="2">
        <v>40664</v>
      </c>
      <c r="AI104" s="76">
        <v>8.5347951641288411</v>
      </c>
      <c r="AJ104" s="77">
        <v>6.2580741812905067</v>
      </c>
      <c r="AK104" s="77">
        <v>7.3700670611949404</v>
      </c>
      <c r="AL104" s="77">
        <v>11.484703069901798</v>
      </c>
      <c r="AM104" s="77">
        <v>4.9771172911040784</v>
      </c>
      <c r="AN104" s="78">
        <v>1.2151583333333065</v>
      </c>
      <c r="AO104" s="114"/>
      <c r="AP104" s="114"/>
      <c r="AQ104" s="47">
        <v>40664</v>
      </c>
      <c r="AR104" s="52">
        <f>IF(MONTH(Serie_Encadeada[[#This Row],[Período]])=1,Serie_Encadeada[[#This Row],[Fat.real]],Serie_Encadeada[[#This Row],[Fat.real]]+AR103)</f>
        <v>644.67079999999999</v>
      </c>
      <c r="AS104" s="52">
        <f>IF(MONTH(Serie_Encadeada[[#This Row],[Período]])=1,Serie_Encadeada[[#This Row],[Emprego]],Serie_Encadeada[[#This Row],[Emprego]]+AS103)</f>
        <v>613.22670000000005</v>
      </c>
      <c r="AT104" s="52">
        <f>IF(MONTH(Serie_Encadeada[[#This Row],[Período]])=1,Serie_Encadeada[[#This Row],[Horas]],Serie_Encadeada[[#This Row],[Horas]]+AT103)</f>
        <v>575.29579999999999</v>
      </c>
      <c r="AU104" s="52">
        <f>IF(MONTH(Serie_Encadeada[[#This Row],[Período]])=1,Serie_Encadeada[[#This Row],[Massa Real]],Serie_Encadeada[[#This Row],[Massa Real]]+AU103)</f>
        <v>692.06470000000002</v>
      </c>
      <c r="AV104" s="52">
        <f>IF(MONTH(Serie_Encadeada[[#This Row],[Período]])=1,Serie_Encadeada[[#This Row],[RMR Real]],Serie_Encadeada[[#This Row],[RMR Real]]+AV103)</f>
        <v>564.64750000000004</v>
      </c>
      <c r="AW104" s="52">
        <f>IF(MONTH(Serie_Encadeada[[#This Row],[Período]])=1,Serie_Encadeada[[#This Row],[UCI]],Serie_Encadeada[[#This Row],[UCI]]+AW103)</f>
        <v>422.7919</v>
      </c>
      <c r="AX104" s="52">
        <f t="shared" si="5"/>
        <v>84.55838</v>
      </c>
      <c r="AY104" s="47">
        <v>40664</v>
      </c>
      <c r="AZ104" s="46">
        <f t="shared" si="6"/>
        <v>1599.3732999999997</v>
      </c>
      <c r="BA104" s="48">
        <f t="shared" si="7"/>
        <v>1480.2790000000002</v>
      </c>
      <c r="BB104" s="48">
        <f t="shared" si="7"/>
        <v>1396.8267000000001</v>
      </c>
      <c r="BC104" s="49">
        <f t="shared" si="7"/>
        <v>1653.8613000000003</v>
      </c>
      <c r="BD104" s="49">
        <f t="shared" si="7"/>
        <v>1341.8552</v>
      </c>
      <c r="BE104" s="49">
        <f t="shared" si="8"/>
        <v>85.089199999999991</v>
      </c>
    </row>
    <row r="105" spans="1:57" ht="12.75" customHeight="1" x14ac:dyDescent="0.3">
      <c r="A105" s="2">
        <v>40695</v>
      </c>
      <c r="B105" s="31" t="str">
        <f>MONTH(Serie_Encadeada[[#This Row],[Período]])&amp;YEAR(Serie_Encadeada[[#This Row],[Período]])</f>
        <v>62011</v>
      </c>
      <c r="C105" s="5">
        <v>138.0692</v>
      </c>
      <c r="D105" s="5">
        <v>125.1276</v>
      </c>
      <c r="E105" s="5">
        <v>117.5692</v>
      </c>
      <c r="F105" s="5">
        <v>134.24799999999999</v>
      </c>
      <c r="G105" s="5">
        <v>107.28879999999999</v>
      </c>
      <c r="H105" s="5">
        <v>86.173400000000001</v>
      </c>
      <c r="J105" s="2">
        <v>40695</v>
      </c>
      <c r="K105" s="56">
        <v>-2.3754709083298455</v>
      </c>
      <c r="L105" s="57">
        <v>0.20677603960618229</v>
      </c>
      <c r="M105" s="57">
        <v>-3.1617408436690226</v>
      </c>
      <c r="N105" s="58">
        <v>1.4881368617208088</v>
      </c>
      <c r="O105" s="58">
        <v>1.2786226934996519</v>
      </c>
      <c r="P105" s="11">
        <v>-0.14119999999999777</v>
      </c>
      <c r="R105" s="2">
        <v>40695</v>
      </c>
      <c r="S105" s="64">
        <v>2.2353136310592188</v>
      </c>
      <c r="T105" s="62">
        <v>1.5891830978597152</v>
      </c>
      <c r="U105" s="62">
        <v>3.4567660059010383</v>
      </c>
      <c r="V105" s="62">
        <v>12.978736117294282</v>
      </c>
      <c r="W105" s="62">
        <v>11.211334996667457</v>
      </c>
      <c r="X105" s="61">
        <v>1.1260999999999939</v>
      </c>
      <c r="Z105" s="2">
        <v>40695</v>
      </c>
      <c r="AA105" s="64">
        <v>5.5492013218124834</v>
      </c>
      <c r="AB105" s="62">
        <v>1.6451173664906502</v>
      </c>
      <c r="AC105" s="62">
        <v>3.5242300622118092</v>
      </c>
      <c r="AD105" s="62">
        <v>10.454520786063711</v>
      </c>
      <c r="AE105" s="62">
        <v>8.5304281462877114</v>
      </c>
      <c r="AF105" s="61">
        <v>0.36775000000000091</v>
      </c>
      <c r="AH105" s="2">
        <v>40695</v>
      </c>
      <c r="AI105" s="76">
        <v>7.4138729079278489</v>
      </c>
      <c r="AJ105" s="77">
        <v>5.3956302773404277</v>
      </c>
      <c r="AK105" s="77">
        <v>6.7814823008276148</v>
      </c>
      <c r="AL105" s="77">
        <v>11.943331553318536</v>
      </c>
      <c r="AM105" s="77">
        <v>6.2066040923903216</v>
      </c>
      <c r="AN105" s="78">
        <v>1.0721916666666544</v>
      </c>
      <c r="AO105" s="114"/>
      <c r="AP105" s="114"/>
      <c r="AQ105" s="45">
        <v>40695</v>
      </c>
      <c r="AR105" s="52">
        <f>IF(MONTH(Serie_Encadeada[[#This Row],[Período]])=1,Serie_Encadeada[[#This Row],[Fat.real]],Serie_Encadeada[[#This Row],[Fat.real]]+AR104)</f>
        <v>782.74</v>
      </c>
      <c r="AS105" s="52">
        <f>IF(MONTH(Serie_Encadeada[[#This Row],[Período]])=1,Serie_Encadeada[[#This Row],[Emprego]],Serie_Encadeada[[#This Row],[Emprego]]+AS104)</f>
        <v>738.35430000000008</v>
      </c>
      <c r="AT105" s="52">
        <f>IF(MONTH(Serie_Encadeada[[#This Row],[Período]])=1,Serie_Encadeada[[#This Row],[Horas]],Serie_Encadeada[[#This Row],[Horas]]+AT104)</f>
        <v>692.86500000000001</v>
      </c>
      <c r="AU105" s="52">
        <f>IF(MONTH(Serie_Encadeada[[#This Row],[Período]])=1,Serie_Encadeada[[#This Row],[Massa Real]],Serie_Encadeada[[#This Row],[Massa Real]]+AU104)</f>
        <v>826.31269999999995</v>
      </c>
      <c r="AV105" s="52">
        <f>IF(MONTH(Serie_Encadeada[[#This Row],[Período]])=1,Serie_Encadeada[[#This Row],[RMR Real]],Serie_Encadeada[[#This Row],[RMR Real]]+AV104)</f>
        <v>671.93630000000007</v>
      </c>
      <c r="AW105" s="52">
        <f>IF(MONTH(Serie_Encadeada[[#This Row],[Período]])=1,Serie_Encadeada[[#This Row],[UCI]],Serie_Encadeada[[#This Row],[UCI]]+AW104)</f>
        <v>508.96530000000001</v>
      </c>
      <c r="AX105" s="52">
        <f t="shared" si="5"/>
        <v>84.827550000000002</v>
      </c>
      <c r="AY105" s="45">
        <v>40695</v>
      </c>
      <c r="AZ105" s="46">
        <f t="shared" si="6"/>
        <v>1602.3920999999996</v>
      </c>
      <c r="BA105" s="48">
        <f t="shared" si="7"/>
        <v>1482.2364</v>
      </c>
      <c r="BB105" s="48">
        <f t="shared" si="7"/>
        <v>1400.7549999999999</v>
      </c>
      <c r="BC105" s="49">
        <f t="shared" si="7"/>
        <v>1669.2834000000003</v>
      </c>
      <c r="BD105" s="49">
        <f t="shared" si="7"/>
        <v>1352.6710999999998</v>
      </c>
      <c r="BE105" s="49">
        <f t="shared" si="8"/>
        <v>85.183041666666668</v>
      </c>
    </row>
    <row r="106" spans="1:57" ht="12.75" customHeight="1" x14ac:dyDescent="0.3">
      <c r="A106" s="2">
        <v>40725</v>
      </c>
      <c r="B106" s="31" t="str">
        <f>MONTH(Serie_Encadeada[[#This Row],[Período]])&amp;YEAR(Serie_Encadeada[[#This Row],[Período]])</f>
        <v>72011</v>
      </c>
      <c r="C106" s="5">
        <v>136.1849</v>
      </c>
      <c r="D106" s="5">
        <v>125.0462</v>
      </c>
      <c r="E106" s="5">
        <v>120.0123</v>
      </c>
      <c r="F106" s="5">
        <v>133.05680000000001</v>
      </c>
      <c r="G106" s="5">
        <v>106.4061</v>
      </c>
      <c r="H106" s="5">
        <v>86.173400000000001</v>
      </c>
      <c r="J106" s="2">
        <v>40725</v>
      </c>
      <c r="K106" s="56">
        <v>-1.3647504294947723</v>
      </c>
      <c r="L106" s="57">
        <v>-6.5053593291969261E-2</v>
      </c>
      <c r="M106" s="57">
        <v>2.0780102271683409</v>
      </c>
      <c r="N106" s="58">
        <v>-0.88731303259637451</v>
      </c>
      <c r="O106" s="58">
        <v>-0.82273266175034099</v>
      </c>
      <c r="P106" s="11">
        <v>0</v>
      </c>
      <c r="R106" s="2">
        <v>40725</v>
      </c>
      <c r="S106" s="64">
        <v>0.19253519634616495</v>
      </c>
      <c r="T106" s="62">
        <v>0.80395714915649841</v>
      </c>
      <c r="U106" s="62">
        <v>0.72176533730360171</v>
      </c>
      <c r="V106" s="62">
        <v>-0.7389182773543348</v>
      </c>
      <c r="W106" s="62">
        <v>-1.5306297143904277</v>
      </c>
      <c r="X106" s="61">
        <v>-0.41840000000000543</v>
      </c>
      <c r="Z106" s="2">
        <v>40725</v>
      </c>
      <c r="AA106" s="64">
        <v>4.7194736020403179</v>
      </c>
      <c r="AB106" s="62">
        <v>1.5224239317164034</v>
      </c>
      <c r="AC106" s="62">
        <v>3.1007048941796294</v>
      </c>
      <c r="AD106" s="62">
        <v>8.753618292590998</v>
      </c>
      <c r="AE106" s="62">
        <v>7.0353443550492178</v>
      </c>
      <c r="AF106" s="61">
        <v>0.25544285714285309</v>
      </c>
      <c r="AH106" s="2">
        <v>40725</v>
      </c>
      <c r="AI106" s="76">
        <v>6.5757688645612618</v>
      </c>
      <c r="AJ106" s="77">
        <v>4.444273253867264</v>
      </c>
      <c r="AK106" s="77">
        <v>5.7687656616804555</v>
      </c>
      <c r="AL106" s="77">
        <v>10.347509153828872</v>
      </c>
      <c r="AM106" s="77">
        <v>5.6394239776406945</v>
      </c>
      <c r="AN106" s="78">
        <v>0.68702500000000555</v>
      </c>
      <c r="AO106" s="114"/>
      <c r="AP106" s="114"/>
      <c r="AQ106" s="47">
        <v>40725</v>
      </c>
      <c r="AR106" s="52">
        <f>IF(MONTH(Serie_Encadeada[[#This Row],[Período]])=1,Serie_Encadeada[[#This Row],[Fat.real]],Serie_Encadeada[[#This Row],[Fat.real]]+AR105)</f>
        <v>918.92489999999998</v>
      </c>
      <c r="AS106" s="52">
        <f>IF(MONTH(Serie_Encadeada[[#This Row],[Período]])=1,Serie_Encadeada[[#This Row],[Emprego]],Serie_Encadeada[[#This Row],[Emprego]]+AS105)</f>
        <v>863.40050000000008</v>
      </c>
      <c r="AT106" s="52">
        <f>IF(MONTH(Serie_Encadeada[[#This Row],[Período]])=1,Serie_Encadeada[[#This Row],[Horas]],Serie_Encadeada[[#This Row],[Horas]]+AT105)</f>
        <v>812.87729999999999</v>
      </c>
      <c r="AU106" s="52">
        <f>IF(MONTH(Serie_Encadeada[[#This Row],[Período]])=1,Serie_Encadeada[[#This Row],[Massa Real]],Serie_Encadeada[[#This Row],[Massa Real]]+AU105)</f>
        <v>959.36950000000002</v>
      </c>
      <c r="AV106" s="52">
        <f>IF(MONTH(Serie_Encadeada[[#This Row],[Período]])=1,Serie_Encadeada[[#This Row],[RMR Real]],Serie_Encadeada[[#This Row],[RMR Real]]+AV105)</f>
        <v>778.34240000000011</v>
      </c>
      <c r="AW106" s="52">
        <f>IF(MONTH(Serie_Encadeada[[#This Row],[Período]])=1,Serie_Encadeada[[#This Row],[UCI]],Serie_Encadeada[[#This Row],[UCI]]+AW105)</f>
        <v>595.13869999999997</v>
      </c>
      <c r="AX106" s="52">
        <f t="shared" si="5"/>
        <v>85.019814285714276</v>
      </c>
      <c r="AY106" s="47">
        <v>40725</v>
      </c>
      <c r="AZ106" s="46">
        <f t="shared" si="6"/>
        <v>1602.6537999999996</v>
      </c>
      <c r="BA106" s="48">
        <f t="shared" si="7"/>
        <v>1483.2337</v>
      </c>
      <c r="BB106" s="48">
        <f t="shared" si="7"/>
        <v>1401.615</v>
      </c>
      <c r="BC106" s="49">
        <f t="shared" si="7"/>
        <v>1668.2929000000004</v>
      </c>
      <c r="BD106" s="49">
        <f t="shared" si="7"/>
        <v>1351.0170999999998</v>
      </c>
      <c r="BE106" s="49">
        <f t="shared" si="8"/>
        <v>85.148175000000009</v>
      </c>
    </row>
    <row r="107" spans="1:57" ht="12.75" customHeight="1" x14ac:dyDescent="0.3">
      <c r="A107" s="2">
        <v>40756</v>
      </c>
      <c r="B107" s="31" t="str">
        <f>MONTH(Serie_Encadeada[[#This Row],[Período]])&amp;YEAR(Serie_Encadeada[[#This Row],[Período]])</f>
        <v>82011</v>
      </c>
      <c r="C107" s="5">
        <v>141.5292</v>
      </c>
      <c r="D107" s="5">
        <v>125.518</v>
      </c>
      <c r="E107" s="5">
        <v>123.6477</v>
      </c>
      <c r="F107" s="5">
        <v>128.33199999999999</v>
      </c>
      <c r="G107" s="5">
        <v>102.2419</v>
      </c>
      <c r="H107" s="5">
        <v>87.685299999999998</v>
      </c>
      <c r="J107" s="2">
        <v>40756</v>
      </c>
      <c r="K107" s="56">
        <v>3.9242970402739248</v>
      </c>
      <c r="L107" s="57">
        <v>0.37730054971682608</v>
      </c>
      <c r="M107" s="57">
        <v>3.0291895080754259</v>
      </c>
      <c r="N107" s="58">
        <v>-3.5509647007894491</v>
      </c>
      <c r="O107" s="58">
        <v>-3.9134974404662835</v>
      </c>
      <c r="P107" s="11">
        <v>1.5118999999999971</v>
      </c>
      <c r="R107" s="2">
        <v>40756</v>
      </c>
      <c r="S107" s="64">
        <v>0.43593686686078925</v>
      </c>
      <c r="T107" s="62">
        <v>0.42942424186658018</v>
      </c>
      <c r="U107" s="62">
        <v>2.8264707618946985</v>
      </c>
      <c r="V107" s="62">
        <v>5.4295408427330862</v>
      </c>
      <c r="W107" s="62">
        <v>4.9786945673713721</v>
      </c>
      <c r="X107" s="61">
        <v>1.129800000000003</v>
      </c>
      <c r="Z107" s="2">
        <v>40756</v>
      </c>
      <c r="AA107" s="64">
        <v>4.1267803578051163</v>
      </c>
      <c r="AB107" s="62">
        <v>1.3823791105151932</v>
      </c>
      <c r="AC107" s="62">
        <v>3.0644144749418154</v>
      </c>
      <c r="AD107" s="62">
        <v>8.3505624469243038</v>
      </c>
      <c r="AE107" s="62">
        <v>6.792427522715939</v>
      </c>
      <c r="AF107" s="61">
        <v>0.36473750000000393</v>
      </c>
      <c r="AH107" s="2">
        <v>40756</v>
      </c>
      <c r="AI107" s="76">
        <v>5.2544502943644522</v>
      </c>
      <c r="AJ107" s="77">
        <v>3.4868684205662577</v>
      </c>
      <c r="AK107" s="77">
        <v>4.899975309550797</v>
      </c>
      <c r="AL107" s="77">
        <v>9.6701759468021038</v>
      </c>
      <c r="AM107" s="77">
        <v>5.8638024398708914</v>
      </c>
      <c r="AN107" s="78">
        <v>0.54728333333333978</v>
      </c>
      <c r="AO107" s="114"/>
      <c r="AP107" s="114"/>
      <c r="AQ107" s="45">
        <v>40756</v>
      </c>
      <c r="AR107" s="52">
        <f>IF(MONTH(Serie_Encadeada[[#This Row],[Período]])=1,Serie_Encadeada[[#This Row],[Fat.real]],Serie_Encadeada[[#This Row],[Fat.real]]+AR106)</f>
        <v>1060.4540999999999</v>
      </c>
      <c r="AS107" s="52">
        <f>IF(MONTH(Serie_Encadeada[[#This Row],[Período]])=1,Serie_Encadeada[[#This Row],[Emprego]],Serie_Encadeada[[#This Row],[Emprego]]+AS106)</f>
        <v>988.91850000000011</v>
      </c>
      <c r="AT107" s="52">
        <f>IF(MONTH(Serie_Encadeada[[#This Row],[Período]])=1,Serie_Encadeada[[#This Row],[Horas]],Serie_Encadeada[[#This Row],[Horas]]+AT106)</f>
        <v>936.52499999999998</v>
      </c>
      <c r="AU107" s="52">
        <f>IF(MONTH(Serie_Encadeada[[#This Row],[Período]])=1,Serie_Encadeada[[#This Row],[Massa Real]],Serie_Encadeada[[#This Row],[Massa Real]]+AU106)</f>
        <v>1087.7015000000001</v>
      </c>
      <c r="AV107" s="52">
        <f>IF(MONTH(Serie_Encadeada[[#This Row],[Período]])=1,Serie_Encadeada[[#This Row],[RMR Real]],Serie_Encadeada[[#This Row],[RMR Real]]+AV106)</f>
        <v>880.5843000000001</v>
      </c>
      <c r="AW107" s="52">
        <f>IF(MONTH(Serie_Encadeada[[#This Row],[Período]])=1,Serie_Encadeada[[#This Row],[UCI]],Serie_Encadeada[[#This Row],[UCI]]+AW106)</f>
        <v>682.82399999999996</v>
      </c>
      <c r="AX107" s="52">
        <f t="shared" si="5"/>
        <v>85.352999999999994</v>
      </c>
      <c r="AY107" s="45">
        <v>40756</v>
      </c>
      <c r="AZ107" s="46">
        <f t="shared" si="6"/>
        <v>1603.2680999999998</v>
      </c>
      <c r="BA107" s="48">
        <f t="shared" si="7"/>
        <v>1483.7704000000001</v>
      </c>
      <c r="BB107" s="48">
        <f t="shared" si="7"/>
        <v>1405.0137999999999</v>
      </c>
      <c r="BC107" s="49">
        <f t="shared" si="7"/>
        <v>1674.9019000000003</v>
      </c>
      <c r="BD107" s="49">
        <f t="shared" si="7"/>
        <v>1355.866</v>
      </c>
      <c r="BE107" s="49">
        <f t="shared" si="8"/>
        <v>85.242325000000008</v>
      </c>
    </row>
    <row r="108" spans="1:57" ht="12.75" customHeight="1" x14ac:dyDescent="0.3">
      <c r="A108" s="2">
        <v>40787</v>
      </c>
      <c r="B108" s="31" t="str">
        <f>MONTH(Serie_Encadeada[[#This Row],[Período]])&amp;YEAR(Serie_Encadeada[[#This Row],[Período]])</f>
        <v>92011</v>
      </c>
      <c r="C108" s="5">
        <v>142.34880000000001</v>
      </c>
      <c r="D108" s="5">
        <v>125.2182</v>
      </c>
      <c r="E108" s="5">
        <v>119.95440000000001</v>
      </c>
      <c r="F108" s="5">
        <v>131.8922</v>
      </c>
      <c r="G108" s="5">
        <v>105.32989999999999</v>
      </c>
      <c r="H108" s="5">
        <v>86.667299999999997</v>
      </c>
      <c r="J108" s="2">
        <v>40787</v>
      </c>
      <c r="K108" s="56">
        <v>0.57910311087747846</v>
      </c>
      <c r="L108" s="57">
        <v>-0.2388502047515135</v>
      </c>
      <c r="M108" s="57">
        <v>-2.986954063844288</v>
      </c>
      <c r="N108" s="58">
        <v>2.7742106411495255</v>
      </c>
      <c r="O108" s="58">
        <v>3.020288159746634</v>
      </c>
      <c r="P108" s="11">
        <v>-1.0180000000000007</v>
      </c>
      <c r="R108" s="2">
        <v>40787</v>
      </c>
      <c r="S108" s="64">
        <v>0.77505769748114794</v>
      </c>
      <c r="T108" s="62">
        <v>0.20141397894635729</v>
      </c>
      <c r="U108" s="62">
        <v>1.2166649087649015</v>
      </c>
      <c r="V108" s="62">
        <v>8.4043400464711482</v>
      </c>
      <c r="W108" s="62">
        <v>8.1864551621000849</v>
      </c>
      <c r="X108" s="61">
        <v>1.6353000000000009</v>
      </c>
      <c r="Z108" s="2">
        <v>40787</v>
      </c>
      <c r="AA108" s="64">
        <v>3.718526120871807</v>
      </c>
      <c r="AB108" s="62">
        <v>1.2482633600411897</v>
      </c>
      <c r="AC108" s="62">
        <v>2.8512299260955825</v>
      </c>
      <c r="AD108" s="62">
        <v>8.3563756186589515</v>
      </c>
      <c r="AE108" s="62">
        <v>6.9396417448861962</v>
      </c>
      <c r="AF108" s="61">
        <v>0.50591111111111786</v>
      </c>
      <c r="AH108" s="2">
        <v>40787</v>
      </c>
      <c r="AI108" s="76">
        <v>4.5538885314035813</v>
      </c>
      <c r="AJ108" s="77">
        <v>2.6663379178981819</v>
      </c>
      <c r="AK108" s="77">
        <v>4.1460851649317858</v>
      </c>
      <c r="AL108" s="77">
        <v>9.2819904552467509</v>
      </c>
      <c r="AM108" s="77">
        <v>6.2366613754874658</v>
      </c>
      <c r="AN108" s="78">
        <v>0.62386666666665747</v>
      </c>
      <c r="AO108" s="114"/>
      <c r="AP108" s="114"/>
      <c r="AQ108" s="47">
        <v>40787</v>
      </c>
      <c r="AR108" s="52">
        <f>IF(MONTH(Serie_Encadeada[[#This Row],[Período]])=1,Serie_Encadeada[[#This Row],[Fat.real]],Serie_Encadeada[[#This Row],[Fat.real]]+AR107)</f>
        <v>1202.8028999999999</v>
      </c>
      <c r="AS108" s="52">
        <f>IF(MONTH(Serie_Encadeada[[#This Row],[Período]])=1,Serie_Encadeada[[#This Row],[Emprego]],Serie_Encadeada[[#This Row],[Emprego]]+AS107)</f>
        <v>1114.1367</v>
      </c>
      <c r="AT108" s="52">
        <f>IF(MONTH(Serie_Encadeada[[#This Row],[Período]])=1,Serie_Encadeada[[#This Row],[Horas]],Serie_Encadeada[[#This Row],[Horas]]+AT107)</f>
        <v>1056.4793999999999</v>
      </c>
      <c r="AU108" s="52">
        <f>IF(MONTH(Serie_Encadeada[[#This Row],[Período]])=1,Serie_Encadeada[[#This Row],[Massa Real]],Serie_Encadeada[[#This Row],[Massa Real]]+AU107)</f>
        <v>1219.5937000000001</v>
      </c>
      <c r="AV108" s="52">
        <f>IF(MONTH(Serie_Encadeada[[#This Row],[Período]])=1,Serie_Encadeada[[#This Row],[RMR Real]],Serie_Encadeada[[#This Row],[RMR Real]]+AV107)</f>
        <v>985.91420000000005</v>
      </c>
      <c r="AW108" s="52">
        <f>IF(MONTH(Serie_Encadeada[[#This Row],[Período]])=1,Serie_Encadeada[[#This Row],[UCI]],Serie_Encadeada[[#This Row],[UCI]]+AW107)</f>
        <v>769.49129999999991</v>
      </c>
      <c r="AX108" s="52">
        <f t="shared" si="5"/>
        <v>85.49903333333333</v>
      </c>
      <c r="AY108" s="47">
        <v>40787</v>
      </c>
      <c r="AZ108" s="46">
        <f t="shared" si="6"/>
        <v>1604.3628999999996</v>
      </c>
      <c r="BA108" s="48">
        <f t="shared" si="7"/>
        <v>1484.0221000000001</v>
      </c>
      <c r="BB108" s="48">
        <f t="shared" si="7"/>
        <v>1406.4557</v>
      </c>
      <c r="BC108" s="49">
        <f t="shared" si="7"/>
        <v>1685.1272000000001</v>
      </c>
      <c r="BD108" s="49">
        <f t="shared" si="7"/>
        <v>1363.8362999999999</v>
      </c>
      <c r="BE108" s="49">
        <f t="shared" si="8"/>
        <v>85.378600000000006</v>
      </c>
    </row>
    <row r="109" spans="1:57" x14ac:dyDescent="0.3">
      <c r="A109" s="2">
        <v>40817</v>
      </c>
      <c r="B109" s="31" t="str">
        <f>MONTH(Serie_Encadeada[[#This Row],[Período]])&amp;YEAR(Serie_Encadeada[[#This Row],[Período]])</f>
        <v>102011</v>
      </c>
      <c r="C109" s="5">
        <v>135.648</v>
      </c>
      <c r="D109" s="5">
        <v>124.55759999999999</v>
      </c>
      <c r="E109" s="5">
        <v>119.33450000000001</v>
      </c>
      <c r="F109" s="5">
        <v>135.07939999999999</v>
      </c>
      <c r="G109" s="5">
        <v>108.4473</v>
      </c>
      <c r="H109" s="5">
        <v>85.950199999999995</v>
      </c>
      <c r="J109" s="2">
        <v>40817</v>
      </c>
      <c r="K109" s="56">
        <v>-4.7073104936606525</v>
      </c>
      <c r="L109" s="57">
        <v>-0.52755909284752722</v>
      </c>
      <c r="M109" s="57">
        <v>-0.51677970962299102</v>
      </c>
      <c r="N109" s="58">
        <v>2.4165189450172111</v>
      </c>
      <c r="O109" s="58">
        <v>2.9596534317416077</v>
      </c>
      <c r="P109" s="11">
        <v>-0.71710000000000207</v>
      </c>
      <c r="R109" s="2">
        <v>40817</v>
      </c>
      <c r="S109" s="64">
        <v>2.2858375195865306</v>
      </c>
      <c r="T109" s="62">
        <v>0.55452984442648201</v>
      </c>
      <c r="U109" s="62">
        <v>1.7325335756703679</v>
      </c>
      <c r="V109" s="62">
        <v>5.0045280877477207</v>
      </c>
      <c r="W109" s="62">
        <v>4.4253573612321411</v>
      </c>
      <c r="X109" s="61">
        <v>-1.200800000000001</v>
      </c>
      <c r="Z109" s="2">
        <v>40817</v>
      </c>
      <c r="AA109" s="64">
        <v>3.5715023603329343</v>
      </c>
      <c r="AB109" s="62">
        <v>1.1780720207895292</v>
      </c>
      <c r="AC109" s="62">
        <v>2.7365717950465211</v>
      </c>
      <c r="AD109" s="62">
        <v>8.0125761762119314</v>
      </c>
      <c r="AE109" s="62">
        <v>6.6850934994575244</v>
      </c>
      <c r="AF109" s="61">
        <v>0.33523999999999887</v>
      </c>
      <c r="AH109" s="2">
        <v>40817</v>
      </c>
      <c r="AI109" s="76">
        <v>4.8399521859246688</v>
      </c>
      <c r="AJ109" s="77">
        <v>2.0648360414344933</v>
      </c>
      <c r="AK109" s="77">
        <v>3.7870550023023482</v>
      </c>
      <c r="AL109" s="77">
        <v>8.5786057348993587</v>
      </c>
      <c r="AM109" s="77">
        <v>6.1337986647806684</v>
      </c>
      <c r="AN109" s="78">
        <v>0.32949999999999591</v>
      </c>
      <c r="AO109" s="114"/>
      <c r="AP109" s="114"/>
      <c r="AQ109" s="45">
        <v>40817</v>
      </c>
      <c r="AR109" s="52">
        <f>IF(MONTH(Serie_Encadeada[[#This Row],[Período]])=1,Serie_Encadeada[[#This Row],[Fat.real]],Serie_Encadeada[[#This Row],[Fat.real]]+AR108)</f>
        <v>1338.4508999999998</v>
      </c>
      <c r="AS109" s="52">
        <f>IF(MONTH(Serie_Encadeada[[#This Row],[Período]])=1,Serie_Encadeada[[#This Row],[Emprego]],Serie_Encadeada[[#This Row],[Emprego]]+AS108)</f>
        <v>1238.6943000000001</v>
      </c>
      <c r="AT109" s="52">
        <f>IF(MONTH(Serie_Encadeada[[#This Row],[Período]])=1,Serie_Encadeada[[#This Row],[Horas]],Serie_Encadeada[[#This Row],[Horas]]+AT108)</f>
        <v>1175.8138999999999</v>
      </c>
      <c r="AU109" s="52">
        <f>IF(MONTH(Serie_Encadeada[[#This Row],[Período]])=1,Serie_Encadeada[[#This Row],[Massa Real]],Serie_Encadeada[[#This Row],[Massa Real]]+AU108)</f>
        <v>1354.6731000000002</v>
      </c>
      <c r="AV109" s="52">
        <f>IF(MONTH(Serie_Encadeada[[#This Row],[Período]])=1,Serie_Encadeada[[#This Row],[RMR Real]],Serie_Encadeada[[#This Row],[RMR Real]]+AV108)</f>
        <v>1094.3615</v>
      </c>
      <c r="AW109" s="52">
        <f>IF(MONTH(Serie_Encadeada[[#This Row],[Período]])=1,Serie_Encadeada[[#This Row],[UCI]],Serie_Encadeada[[#This Row],[UCI]]+AW108)</f>
        <v>855.44149999999991</v>
      </c>
      <c r="AX109" s="52">
        <f t="shared" si="5"/>
        <v>85.544149999999988</v>
      </c>
      <c r="AY109" s="45">
        <v>40817</v>
      </c>
      <c r="AZ109" s="46">
        <f t="shared" si="6"/>
        <v>1607.3942999999997</v>
      </c>
      <c r="BA109" s="48">
        <f t="shared" si="7"/>
        <v>1484.7090000000001</v>
      </c>
      <c r="BB109" s="48">
        <f t="shared" si="7"/>
        <v>1408.4880000000001</v>
      </c>
      <c r="BC109" s="49">
        <f t="shared" si="7"/>
        <v>1691.5651000000005</v>
      </c>
      <c r="BD109" s="49">
        <f t="shared" si="7"/>
        <v>1368.4321</v>
      </c>
      <c r="BE109" s="49">
        <f t="shared" si="8"/>
        <v>85.278533333333328</v>
      </c>
    </row>
    <row r="110" spans="1:57" ht="12.75" customHeight="1" x14ac:dyDescent="0.3">
      <c r="A110" s="2">
        <v>40848</v>
      </c>
      <c r="B110" s="31" t="str">
        <f>MONTH(Serie_Encadeada[[#This Row],[Período]])&amp;YEAR(Serie_Encadeada[[#This Row],[Período]])</f>
        <v>112011</v>
      </c>
      <c r="C110" s="5">
        <v>133.33009999999999</v>
      </c>
      <c r="D110" s="5">
        <v>123.2803</v>
      </c>
      <c r="E110" s="5">
        <v>119.7022</v>
      </c>
      <c r="F110" s="5">
        <v>154.5849</v>
      </c>
      <c r="G110" s="5">
        <v>125.393</v>
      </c>
      <c r="H110" s="5">
        <v>85.732200000000006</v>
      </c>
      <c r="J110" s="2">
        <v>40848</v>
      </c>
      <c r="K110" s="56">
        <v>-1.7087609105921273</v>
      </c>
      <c r="L110" s="57">
        <v>-1.0254693410919902</v>
      </c>
      <c r="M110" s="57">
        <v>0.30812547922017458</v>
      </c>
      <c r="N110" s="58">
        <v>14.440025644176695</v>
      </c>
      <c r="O110" s="58">
        <v>15.6257463302452</v>
      </c>
      <c r="P110" s="11">
        <v>-0.21799999999998931</v>
      </c>
      <c r="R110" s="2">
        <v>40848</v>
      </c>
      <c r="S110" s="64">
        <v>-1.5845517461292338</v>
      </c>
      <c r="T110" s="62">
        <v>-0.33380978097422298</v>
      </c>
      <c r="U110" s="62">
        <v>0.7127165767392496</v>
      </c>
      <c r="V110" s="62">
        <v>4.2265078079752474</v>
      </c>
      <c r="W110" s="62">
        <v>4.5755613118877552</v>
      </c>
      <c r="X110" s="61">
        <v>-0.88339999999999463</v>
      </c>
      <c r="Z110" s="2">
        <v>40848</v>
      </c>
      <c r="AA110" s="64">
        <v>3.0822610284139569</v>
      </c>
      <c r="AB110" s="62">
        <v>1.0393373060882267</v>
      </c>
      <c r="AC110" s="62">
        <v>2.5461687509809985</v>
      </c>
      <c r="AD110" s="62">
        <v>7.6121934503684203</v>
      </c>
      <c r="AE110" s="62">
        <v>6.4643129186493331</v>
      </c>
      <c r="AF110" s="61">
        <v>0.22445454545454879</v>
      </c>
      <c r="AH110" s="2">
        <v>40848</v>
      </c>
      <c r="AI110" s="76">
        <v>3.4579397811696135</v>
      </c>
      <c r="AJ110" s="77">
        <v>1.4330366963317511</v>
      </c>
      <c r="AK110" s="77">
        <v>3.1497170644378709</v>
      </c>
      <c r="AL110" s="77">
        <v>7.7086129400530989</v>
      </c>
      <c r="AM110" s="77">
        <v>5.9841228834606381</v>
      </c>
      <c r="AN110" s="78">
        <v>5.7441666666662172E-2</v>
      </c>
      <c r="AO110" s="114"/>
      <c r="AP110" s="114"/>
      <c r="AQ110" s="47">
        <v>40848</v>
      </c>
      <c r="AR110" s="52">
        <f>IF(MONTH(Serie_Encadeada[[#This Row],[Período]])=1,Serie_Encadeada[[#This Row],[Fat.real]],Serie_Encadeada[[#This Row],[Fat.real]]+AR109)</f>
        <v>1471.7809999999997</v>
      </c>
      <c r="AS110" s="52">
        <f>IF(MONTH(Serie_Encadeada[[#This Row],[Período]])=1,Serie_Encadeada[[#This Row],[Emprego]],Serie_Encadeada[[#This Row],[Emprego]]+AS109)</f>
        <v>1361.9746</v>
      </c>
      <c r="AT110" s="52">
        <f>IF(MONTH(Serie_Encadeada[[#This Row],[Período]])=1,Serie_Encadeada[[#This Row],[Horas]],Serie_Encadeada[[#This Row],[Horas]]+AT109)</f>
        <v>1295.5160999999998</v>
      </c>
      <c r="AU110" s="52">
        <f>IF(MONTH(Serie_Encadeada[[#This Row],[Período]])=1,Serie_Encadeada[[#This Row],[Massa Real]],Serie_Encadeada[[#This Row],[Massa Real]]+AU109)</f>
        <v>1509.2580000000003</v>
      </c>
      <c r="AV110" s="52">
        <f>IF(MONTH(Serie_Encadeada[[#This Row],[Período]])=1,Serie_Encadeada[[#This Row],[RMR Real]],Serie_Encadeada[[#This Row],[RMR Real]]+AV109)</f>
        <v>1219.7545</v>
      </c>
      <c r="AW110" s="52">
        <f>IF(MONTH(Serie_Encadeada[[#This Row],[Período]])=1,Serie_Encadeada[[#This Row],[UCI]],Serie_Encadeada[[#This Row],[UCI]]+AW109)</f>
        <v>941.17369999999994</v>
      </c>
      <c r="AX110" s="52">
        <f t="shared" si="5"/>
        <v>85.561245454545443</v>
      </c>
      <c r="AY110" s="47">
        <v>40848</v>
      </c>
      <c r="AZ110" s="46">
        <f t="shared" si="6"/>
        <v>1605.2475999999997</v>
      </c>
      <c r="BA110" s="48">
        <f t="shared" si="7"/>
        <v>1484.2961</v>
      </c>
      <c r="BB110" s="48">
        <f t="shared" si="7"/>
        <v>1409.3351</v>
      </c>
      <c r="BC110" s="49">
        <f t="shared" si="7"/>
        <v>1697.8337000000001</v>
      </c>
      <c r="BD110" s="49">
        <f t="shared" si="7"/>
        <v>1373.9185000000002</v>
      </c>
      <c r="BE110" s="49">
        <f t="shared" si="8"/>
        <v>85.204916666666662</v>
      </c>
    </row>
    <row r="111" spans="1:57" ht="12.75" customHeight="1" x14ac:dyDescent="0.3">
      <c r="A111" s="2">
        <v>40878</v>
      </c>
      <c r="B111" s="31" t="str">
        <f>MONTH(Serie_Encadeada[[#This Row],[Período]])&amp;YEAR(Serie_Encadeada[[#This Row],[Período]])</f>
        <v>122011</v>
      </c>
      <c r="C111" s="5">
        <v>129.9691</v>
      </c>
      <c r="D111" s="5">
        <v>121.747</v>
      </c>
      <c r="E111" s="5">
        <v>112.15470000000001</v>
      </c>
      <c r="F111" s="5">
        <v>204.8039</v>
      </c>
      <c r="G111" s="5">
        <v>168.2209</v>
      </c>
      <c r="H111" s="5">
        <v>84.193600000000004</v>
      </c>
      <c r="J111" s="2">
        <v>40878</v>
      </c>
      <c r="K111" s="56">
        <v>-2.5208111296698874</v>
      </c>
      <c r="L111" s="57">
        <v>-1.2437510291587521</v>
      </c>
      <c r="M111" s="57">
        <v>-6.305230814471245</v>
      </c>
      <c r="N111" s="58">
        <v>32.486355394349637</v>
      </c>
      <c r="O111" s="58">
        <v>34.154936878454137</v>
      </c>
      <c r="P111" s="11">
        <v>-1.5386000000000024</v>
      </c>
      <c r="R111" s="2">
        <v>40878</v>
      </c>
      <c r="S111" s="64">
        <v>-2.6205058044484555</v>
      </c>
      <c r="T111" s="62">
        <v>-0.46966395932031607</v>
      </c>
      <c r="U111" s="62">
        <v>-1.4622338976796467</v>
      </c>
      <c r="V111" s="62">
        <v>8.6056687049285703</v>
      </c>
      <c r="W111" s="62">
        <v>9.1181469084870752</v>
      </c>
      <c r="X111" s="61">
        <v>2.908299999999997</v>
      </c>
      <c r="Z111" s="2">
        <v>40878</v>
      </c>
      <c r="AA111" s="64">
        <v>2.5947453687290434</v>
      </c>
      <c r="AB111" s="62">
        <v>0.91379487884741772</v>
      </c>
      <c r="AC111" s="62">
        <v>2.2148857499676167</v>
      </c>
      <c r="AD111" s="62">
        <v>7.7299412239376508</v>
      </c>
      <c r="AE111" s="62">
        <v>6.779059516763871</v>
      </c>
      <c r="AF111" s="61">
        <v>0.44810833333333733</v>
      </c>
      <c r="AH111" s="2">
        <v>40878</v>
      </c>
      <c r="AI111" s="76">
        <v>2.5947453687290434</v>
      </c>
      <c r="AJ111" s="77">
        <v>0.91379487884741772</v>
      </c>
      <c r="AK111" s="77">
        <v>2.2148857499676167</v>
      </c>
      <c r="AL111" s="77">
        <v>7.7299412239376508</v>
      </c>
      <c r="AM111" s="77">
        <v>6.779059516763871</v>
      </c>
      <c r="AN111" s="78">
        <v>0.44810833333333733</v>
      </c>
      <c r="AO111" s="114"/>
      <c r="AP111" s="114"/>
      <c r="AQ111" s="45">
        <v>40878</v>
      </c>
      <c r="AR111" s="52">
        <f>IF(MONTH(Serie_Encadeada[[#This Row],[Período]])=1,Serie_Encadeada[[#This Row],[Fat.real]],Serie_Encadeada[[#This Row],[Fat.real]]+AR110)</f>
        <v>1601.7500999999997</v>
      </c>
      <c r="AS111" s="52">
        <f>IF(MONTH(Serie_Encadeada[[#This Row],[Período]])=1,Serie_Encadeada[[#This Row],[Emprego]],Serie_Encadeada[[#This Row],[Emprego]]+AS110)</f>
        <v>1483.7216000000001</v>
      </c>
      <c r="AT111" s="52">
        <f>IF(MONTH(Serie_Encadeada[[#This Row],[Período]])=1,Serie_Encadeada[[#This Row],[Horas]],Serie_Encadeada[[#This Row],[Horas]]+AT110)</f>
        <v>1407.6707999999999</v>
      </c>
      <c r="AU111" s="52">
        <f>IF(MONTH(Serie_Encadeada[[#This Row],[Período]])=1,Serie_Encadeada[[#This Row],[Massa Real]],Serie_Encadeada[[#This Row],[Massa Real]]+AU110)</f>
        <v>1714.0619000000002</v>
      </c>
      <c r="AV111" s="52">
        <f>IF(MONTH(Serie_Encadeada[[#This Row],[Período]])=1,Serie_Encadeada[[#This Row],[RMR Real]],Serie_Encadeada[[#This Row],[RMR Real]]+AV110)</f>
        <v>1387.9754</v>
      </c>
      <c r="AW111" s="52">
        <f>IF(MONTH(Serie_Encadeada[[#This Row],[Período]])=1,Serie_Encadeada[[#This Row],[UCI]],Serie_Encadeada[[#This Row],[UCI]]+AW110)</f>
        <v>1025.3672999999999</v>
      </c>
      <c r="AX111" s="52">
        <f t="shared" si="5"/>
        <v>85.447274999999991</v>
      </c>
      <c r="AY111" s="45">
        <v>40878</v>
      </c>
      <c r="AZ111" s="46">
        <f t="shared" si="6"/>
        <v>1601.7500999999997</v>
      </c>
      <c r="BA111" s="48">
        <f t="shared" ref="BA111:BD123" si="9">SUM(D100:D111)</f>
        <v>1483.7216000000001</v>
      </c>
      <c r="BB111" s="48">
        <f t="shared" si="9"/>
        <v>1407.6707999999999</v>
      </c>
      <c r="BC111" s="49">
        <f t="shared" si="9"/>
        <v>1714.0619000000002</v>
      </c>
      <c r="BD111" s="49">
        <f t="shared" si="9"/>
        <v>1387.9754</v>
      </c>
      <c r="BE111" s="49">
        <f t="shared" si="8"/>
        <v>85.447274999999991</v>
      </c>
    </row>
    <row r="112" spans="1:57" ht="12.75" customHeight="1" x14ac:dyDescent="0.3">
      <c r="A112" s="2">
        <v>40909</v>
      </c>
      <c r="B112" s="31" t="str">
        <f>MONTH(Serie_Encadeada[[#This Row],[Período]])&amp;YEAR(Serie_Encadeada[[#This Row],[Período]])</f>
        <v>12012</v>
      </c>
      <c r="C112" s="5">
        <v>116.7773</v>
      </c>
      <c r="D112" s="5">
        <v>121.9662</v>
      </c>
      <c r="E112" s="5">
        <v>111.7731</v>
      </c>
      <c r="F112" s="5">
        <v>136.4811</v>
      </c>
      <c r="G112" s="5">
        <v>111.9008</v>
      </c>
      <c r="H112" s="5">
        <v>83.932599999999994</v>
      </c>
      <c r="J112" s="2">
        <v>40909</v>
      </c>
      <c r="K112" s="56">
        <v>-10.149951026820991</v>
      </c>
      <c r="L112" s="57">
        <v>0.18004550420133614</v>
      </c>
      <c r="M112" s="57">
        <v>-0.34024432324281184</v>
      </c>
      <c r="N112" s="58">
        <v>-33.360106912026581</v>
      </c>
      <c r="O112" s="58">
        <v>-33.479847034464797</v>
      </c>
      <c r="P112" s="11">
        <v>-0.26100000000000989</v>
      </c>
      <c r="R112" s="2">
        <v>40909</v>
      </c>
      <c r="S112" s="64">
        <v>5.4394963924195219</v>
      </c>
      <c r="T112" s="62">
        <v>8.501377781206057E-2</v>
      </c>
      <c r="U112" s="62">
        <v>2.6682722778552392</v>
      </c>
      <c r="V112" s="62">
        <v>-1.9877342027590845</v>
      </c>
      <c r="W112" s="62">
        <v>-2.0709354915496299</v>
      </c>
      <c r="X112" s="63">
        <v>1.0034999999999883</v>
      </c>
      <c r="Z112" s="2">
        <v>40909</v>
      </c>
      <c r="AA112" s="64">
        <v>5.4394963924195219</v>
      </c>
      <c r="AB112" s="62">
        <v>8.501377781206057E-2</v>
      </c>
      <c r="AC112" s="62">
        <v>2.6682722778552392</v>
      </c>
      <c r="AD112" s="62">
        <v>-1.9877342027590845</v>
      </c>
      <c r="AE112" s="62">
        <v>-2.0709354915496299</v>
      </c>
      <c r="AF112" s="63">
        <v>1.0034999999999883</v>
      </c>
      <c r="AH112" s="2">
        <v>40909</v>
      </c>
      <c r="AI112" s="76">
        <v>2.7287706586949603</v>
      </c>
      <c r="AJ112" s="77">
        <v>0.56103947363786599</v>
      </c>
      <c r="AK112" s="77">
        <v>1.9475305918327217</v>
      </c>
      <c r="AL112" s="77">
        <v>6.9701755753472625</v>
      </c>
      <c r="AM112" s="77">
        <v>6.407304641996185</v>
      </c>
      <c r="AN112" s="78">
        <v>0.48810833333334358</v>
      </c>
      <c r="AO112" s="115"/>
      <c r="AP112" s="115"/>
      <c r="AQ112" s="47">
        <v>40909</v>
      </c>
      <c r="AR112" s="52">
        <f>IF(MONTH(Serie_Encadeada[[#This Row],[Período]])=1,Serie_Encadeada[[#This Row],[Fat.real]],Serie_Encadeada[[#This Row],[Fat.real]]+AR111)</f>
        <v>116.7773</v>
      </c>
      <c r="AS112" s="52">
        <f>IF(MONTH(Serie_Encadeada[[#This Row],[Período]])=1,Serie_Encadeada[[#This Row],[Emprego]],Serie_Encadeada[[#This Row],[Emprego]]+AS111)</f>
        <v>121.9662</v>
      </c>
      <c r="AT112" s="52">
        <f>IF(MONTH(Serie_Encadeada[[#This Row],[Período]])=1,Serie_Encadeada[[#This Row],[Horas]],Serie_Encadeada[[#This Row],[Horas]]+AT111)</f>
        <v>111.7731</v>
      </c>
      <c r="AU112" s="52">
        <f>IF(MONTH(Serie_Encadeada[[#This Row],[Período]])=1,Serie_Encadeada[[#This Row],[Massa Real]],Serie_Encadeada[[#This Row],[Massa Real]]+AU111)</f>
        <v>136.4811</v>
      </c>
      <c r="AV112" s="52">
        <f>IF(MONTH(Serie_Encadeada[[#This Row],[Período]])=1,Serie_Encadeada[[#This Row],[RMR Real]],Serie_Encadeada[[#This Row],[RMR Real]]+AV111)</f>
        <v>111.9008</v>
      </c>
      <c r="AW112" s="52">
        <f>IF(MONTH(Serie_Encadeada[[#This Row],[Período]])=1,Serie_Encadeada[[#This Row],[UCI]],Serie_Encadeada[[#This Row],[UCI]]+AW111)</f>
        <v>83.932599999999994</v>
      </c>
      <c r="AX112" s="52">
        <f t="shared" si="5"/>
        <v>83.932599999999994</v>
      </c>
      <c r="AY112" s="47">
        <v>40909</v>
      </c>
      <c r="AZ112" s="46">
        <f t="shared" si="6"/>
        <v>1607.7744999999998</v>
      </c>
      <c r="BA112" s="48">
        <f t="shared" si="9"/>
        <v>1483.8252000000002</v>
      </c>
      <c r="BB112" s="48">
        <f t="shared" si="9"/>
        <v>1410.5756999999999</v>
      </c>
      <c r="BC112" s="49">
        <f t="shared" si="9"/>
        <v>1711.2940000000003</v>
      </c>
      <c r="BD112" s="49">
        <f t="shared" si="9"/>
        <v>1385.6089999999999</v>
      </c>
      <c r="BE112" s="49">
        <f t="shared" si="8"/>
        <v>85.530900000000017</v>
      </c>
    </row>
    <row r="113" spans="1:57" ht="12.75" customHeight="1" x14ac:dyDescent="0.3">
      <c r="A113" s="2">
        <v>40940</v>
      </c>
      <c r="B113" s="31" t="str">
        <f>MONTH(Serie_Encadeada[[#This Row],[Período]])&amp;YEAR(Serie_Encadeada[[#This Row],[Período]])</f>
        <v>22012</v>
      </c>
      <c r="C113" s="5">
        <v>115.6884</v>
      </c>
      <c r="D113" s="5">
        <v>121.9806</v>
      </c>
      <c r="E113" s="5">
        <v>112.02719999999999</v>
      </c>
      <c r="F113" s="5">
        <v>169.63040000000001</v>
      </c>
      <c r="G113" s="5">
        <v>139.0634</v>
      </c>
      <c r="H113" s="5">
        <v>83.199399999999997</v>
      </c>
      <c r="J113" s="2">
        <v>40940</v>
      </c>
      <c r="K113" s="56">
        <v>-0.93245861995438784</v>
      </c>
      <c r="L113" s="57">
        <v>1.1806549683432671E-2</v>
      </c>
      <c r="M113" s="57">
        <v>0.22733555748207215</v>
      </c>
      <c r="N113" s="58">
        <v>24.288564497208778</v>
      </c>
      <c r="O113" s="58">
        <v>24.273821098687407</v>
      </c>
      <c r="P113" s="11">
        <v>-0.73319999999999652</v>
      </c>
      <c r="R113" s="2">
        <v>40940</v>
      </c>
      <c r="S113" s="64">
        <v>-8.9972727909173784</v>
      </c>
      <c r="T113" s="62">
        <v>0.40291017202082496</v>
      </c>
      <c r="U113" s="62">
        <v>-0.6945263170958107</v>
      </c>
      <c r="V113" s="62">
        <v>2.5346793433879236</v>
      </c>
      <c r="W113" s="62">
        <v>2.1231940146373471</v>
      </c>
      <c r="X113" s="63">
        <v>-0.84590000000000032</v>
      </c>
      <c r="Z113" s="2">
        <v>40940</v>
      </c>
      <c r="AA113" s="64">
        <v>-2.2757349108286893</v>
      </c>
      <c r="AB113" s="62">
        <v>0.24371932705358193</v>
      </c>
      <c r="AC113" s="62">
        <v>0.95696974317356964</v>
      </c>
      <c r="AD113" s="62">
        <v>0.4678257393428738</v>
      </c>
      <c r="AE113" s="62">
        <v>0.20955169194623491</v>
      </c>
      <c r="AF113" s="63">
        <v>7.8800000000001091E-2</v>
      </c>
      <c r="AH113" s="2">
        <v>40940</v>
      </c>
      <c r="AI113" s="76">
        <v>0.62141422698582982</v>
      </c>
      <c r="AJ113" s="77">
        <v>0.37666404642641443</v>
      </c>
      <c r="AK113" s="77">
        <v>1.2487026046728147</v>
      </c>
      <c r="AL113" s="77">
        <v>5.8622707776377494</v>
      </c>
      <c r="AM113" s="77">
        <v>5.5095025408143474</v>
      </c>
      <c r="AN113" s="78">
        <v>0.34390000000001919</v>
      </c>
      <c r="AO113" s="115"/>
      <c r="AP113" s="115"/>
      <c r="AQ113" s="45">
        <v>40940</v>
      </c>
      <c r="AR113" s="52">
        <f>IF(MONTH(Serie_Encadeada[[#This Row],[Período]])=1,Serie_Encadeada[[#This Row],[Fat.real]],Serie_Encadeada[[#This Row],[Fat.real]]+AR112)</f>
        <v>232.4657</v>
      </c>
      <c r="AS113" s="52">
        <f>IF(MONTH(Serie_Encadeada[[#This Row],[Período]])=1,Serie_Encadeada[[#This Row],[Emprego]],Serie_Encadeada[[#This Row],[Emprego]]+AS112)</f>
        <v>243.9468</v>
      </c>
      <c r="AT113" s="52">
        <f>IF(MONTH(Serie_Encadeada[[#This Row],[Período]])=1,Serie_Encadeada[[#This Row],[Horas]],Serie_Encadeada[[#This Row],[Horas]]+AT112)</f>
        <v>223.80029999999999</v>
      </c>
      <c r="AU113" s="52">
        <f>IF(MONTH(Serie_Encadeada[[#This Row],[Período]])=1,Serie_Encadeada[[#This Row],[Massa Real]],Serie_Encadeada[[#This Row],[Massa Real]]+AU112)</f>
        <v>306.11149999999998</v>
      </c>
      <c r="AV113" s="52">
        <f>IF(MONTH(Serie_Encadeada[[#This Row],[Período]])=1,Serie_Encadeada[[#This Row],[RMR Real]],Serie_Encadeada[[#This Row],[RMR Real]]+AV112)</f>
        <v>250.96420000000001</v>
      </c>
      <c r="AW113" s="52">
        <f>IF(MONTH(Serie_Encadeada[[#This Row],[Período]])=1,Serie_Encadeada[[#This Row],[UCI]],Serie_Encadeada[[#This Row],[UCI]]+AW112)</f>
        <v>167.13200000000001</v>
      </c>
      <c r="AX113" s="52">
        <f t="shared" si="5"/>
        <v>83.566000000000003</v>
      </c>
      <c r="AY113" s="45">
        <v>40940</v>
      </c>
      <c r="AZ113" s="46">
        <f t="shared" si="6"/>
        <v>1596.3365999999999</v>
      </c>
      <c r="BA113" s="48">
        <f t="shared" si="9"/>
        <v>1484.3147000000001</v>
      </c>
      <c r="BB113" s="48">
        <f t="shared" si="9"/>
        <v>1409.7921999999999</v>
      </c>
      <c r="BC113" s="49">
        <f t="shared" si="9"/>
        <v>1715.4873000000002</v>
      </c>
      <c r="BD113" s="49">
        <f t="shared" si="9"/>
        <v>1388.5001999999999</v>
      </c>
      <c r="BE113" s="49">
        <f t="shared" si="8"/>
        <v>85.460408333333348</v>
      </c>
    </row>
    <row r="114" spans="1:57" ht="12.75" customHeight="1" x14ac:dyDescent="0.3">
      <c r="A114" s="2">
        <v>40969</v>
      </c>
      <c r="B114" s="31" t="str">
        <f>MONTH(Serie_Encadeada[[#This Row],[Período]])&amp;YEAR(Serie_Encadeada[[#This Row],[Período]])</f>
        <v>32012</v>
      </c>
      <c r="C114" s="5">
        <v>132.3134</v>
      </c>
      <c r="D114" s="5">
        <v>122.5234</v>
      </c>
      <c r="E114" s="5">
        <v>123.3365</v>
      </c>
      <c r="F114" s="5">
        <v>147.95429999999999</v>
      </c>
      <c r="G114" s="5">
        <v>120.7559</v>
      </c>
      <c r="H114" s="5">
        <v>83.526700000000005</v>
      </c>
      <c r="J114" s="2">
        <v>40969</v>
      </c>
      <c r="K114" s="56">
        <v>14.370498684397052</v>
      </c>
      <c r="L114" s="57">
        <v>0.44498879329991797</v>
      </c>
      <c r="M114" s="57">
        <v>10.095137609437716</v>
      </c>
      <c r="N114" s="58">
        <v>-12.778428866523935</v>
      </c>
      <c r="O114" s="58">
        <v>-13.164858618443102</v>
      </c>
      <c r="P114" s="11">
        <v>0.32730000000000814</v>
      </c>
      <c r="R114" s="2">
        <v>40969</v>
      </c>
      <c r="S114" s="64">
        <v>-1.5716441970718407</v>
      </c>
      <c r="T114" s="62">
        <v>0.47019270192701301</v>
      </c>
      <c r="U114" s="62">
        <v>4.7637694282253529</v>
      </c>
      <c r="V114" s="62">
        <v>12.571072928261689</v>
      </c>
      <c r="W114" s="62">
        <v>12.044236521945679</v>
      </c>
      <c r="X114" s="63">
        <v>-1.1872999999999934</v>
      </c>
      <c r="Z114" s="2">
        <v>40969</v>
      </c>
      <c r="AA114" s="64">
        <v>-2.0215129894739658</v>
      </c>
      <c r="AB114" s="62">
        <v>0.31932334657436673</v>
      </c>
      <c r="AC114" s="62">
        <v>2.2774125821174569</v>
      </c>
      <c r="AD114" s="62">
        <v>4.1153541014129003</v>
      </c>
      <c r="AE114" s="62">
        <v>3.770226004188546</v>
      </c>
      <c r="AF114" s="63">
        <v>-0.34323333333333039</v>
      </c>
      <c r="AH114" s="2">
        <v>40969</v>
      </c>
      <c r="AI114" s="76">
        <v>0.43596569226384241</v>
      </c>
      <c r="AJ114" s="77">
        <v>0.41144747010356136</v>
      </c>
      <c r="AK114" s="77">
        <v>1.7361555606652457</v>
      </c>
      <c r="AL114" s="77">
        <v>6.1770741685621546</v>
      </c>
      <c r="AM114" s="77">
        <v>5.7906507719614675</v>
      </c>
      <c r="AN114" s="78">
        <v>0.26660000000002526</v>
      </c>
      <c r="AO114" s="115"/>
      <c r="AP114" s="115"/>
      <c r="AQ114" s="47">
        <v>40969</v>
      </c>
      <c r="AR114" s="52">
        <f>IF(MONTH(Serie_Encadeada[[#This Row],[Período]])=1,Serie_Encadeada[[#This Row],[Fat.real]],Serie_Encadeada[[#This Row],[Fat.real]]+AR113)</f>
        <v>364.77909999999997</v>
      </c>
      <c r="AS114" s="52">
        <f>IF(MONTH(Serie_Encadeada[[#This Row],[Período]])=1,Serie_Encadeada[[#This Row],[Emprego]],Serie_Encadeada[[#This Row],[Emprego]]+AS113)</f>
        <v>366.47019999999998</v>
      </c>
      <c r="AT114" s="52">
        <f>IF(MONTH(Serie_Encadeada[[#This Row],[Período]])=1,Serie_Encadeada[[#This Row],[Horas]],Serie_Encadeada[[#This Row],[Horas]]+AT113)</f>
        <v>347.13679999999999</v>
      </c>
      <c r="AU114" s="52">
        <f>IF(MONTH(Serie_Encadeada[[#This Row],[Período]])=1,Serie_Encadeada[[#This Row],[Massa Real]],Serie_Encadeada[[#This Row],[Massa Real]]+AU113)</f>
        <v>454.06579999999997</v>
      </c>
      <c r="AV114" s="52">
        <f>IF(MONTH(Serie_Encadeada[[#This Row],[Período]])=1,Serie_Encadeada[[#This Row],[RMR Real]],Serie_Encadeada[[#This Row],[RMR Real]]+AV113)</f>
        <v>371.7201</v>
      </c>
      <c r="AW114" s="52">
        <f>IF(MONTH(Serie_Encadeada[[#This Row],[Período]])=1,Serie_Encadeada[[#This Row],[UCI]],Serie_Encadeada[[#This Row],[UCI]]+AW113)</f>
        <v>250.65870000000001</v>
      </c>
      <c r="AX114" s="52">
        <f t="shared" si="5"/>
        <v>83.552900000000008</v>
      </c>
      <c r="AY114" s="47">
        <v>40969</v>
      </c>
      <c r="AZ114" s="46">
        <f t="shared" si="6"/>
        <v>1594.2239</v>
      </c>
      <c r="BA114" s="48">
        <f t="shared" si="9"/>
        <v>1484.8881000000003</v>
      </c>
      <c r="BB114" s="48">
        <f t="shared" si="9"/>
        <v>1415.4004999999997</v>
      </c>
      <c r="BC114" s="49">
        <f t="shared" si="9"/>
        <v>1732.0097000000001</v>
      </c>
      <c r="BD114" s="49">
        <f t="shared" si="9"/>
        <v>1401.4809</v>
      </c>
      <c r="BE114" s="49">
        <f t="shared" si="8"/>
        <v>85.361466666666672</v>
      </c>
    </row>
    <row r="115" spans="1:57" ht="12.75" customHeight="1" x14ac:dyDescent="0.3">
      <c r="A115" s="2">
        <v>41000</v>
      </c>
      <c r="B115" s="31" t="str">
        <f>MONTH(Serie_Encadeada[[#This Row],[Período]])&amp;YEAR(Serie_Encadeada[[#This Row],[Período]])</f>
        <v>42012</v>
      </c>
      <c r="C115" s="5">
        <v>119.3413</v>
      </c>
      <c r="D115" s="5">
        <v>121.3655</v>
      </c>
      <c r="E115" s="5">
        <v>115.71080000000001</v>
      </c>
      <c r="F115" s="5">
        <v>130.6532</v>
      </c>
      <c r="G115" s="5">
        <v>107.65260000000001</v>
      </c>
      <c r="H115" s="5">
        <v>83.809399999999997</v>
      </c>
      <c r="J115" s="2">
        <v>41000</v>
      </c>
      <c r="K115" s="56">
        <v>-9.8040712429731212</v>
      </c>
      <c r="L115" s="57">
        <v>-0.94504396711158678</v>
      </c>
      <c r="M115" s="57">
        <v>-6.1828412513732713</v>
      </c>
      <c r="N115" s="58">
        <v>-11.693543208950326</v>
      </c>
      <c r="O115" s="58">
        <v>-10.851064005982309</v>
      </c>
      <c r="P115" s="11">
        <v>0.28269999999999129</v>
      </c>
      <c r="R115" s="2">
        <v>41000</v>
      </c>
      <c r="S115" s="64">
        <v>-8.8557295242663034</v>
      </c>
      <c r="T115" s="62">
        <v>-1.3718412139100407</v>
      </c>
      <c r="U115" s="62">
        <v>1.0743276826090646</v>
      </c>
      <c r="V115" s="62">
        <v>5.6490322413703913</v>
      </c>
      <c r="W115" s="62">
        <v>7.1185071234823276</v>
      </c>
      <c r="X115" s="63">
        <v>-0.97950000000000159</v>
      </c>
      <c r="Z115" s="2">
        <v>41000</v>
      </c>
      <c r="AA115" s="64">
        <v>-3.7996828563593663</v>
      </c>
      <c r="AB115" s="62">
        <v>-0.10680704476006295</v>
      </c>
      <c r="AC115" s="62">
        <v>1.9739671460800827</v>
      </c>
      <c r="AD115" s="62">
        <v>4.4541727791302632</v>
      </c>
      <c r="AE115" s="62">
        <v>4.5037945278226088</v>
      </c>
      <c r="AF115" s="63">
        <v>-0.5023000000000053</v>
      </c>
      <c r="AH115" s="2">
        <v>41000</v>
      </c>
      <c r="AI115" s="76">
        <v>-0.49957417904195678</v>
      </c>
      <c r="AJ115" s="77">
        <v>0.28256532971005305</v>
      </c>
      <c r="AK115" s="77">
        <v>1.7485127517972046</v>
      </c>
      <c r="AL115" s="77">
        <v>5.9957151781424001</v>
      </c>
      <c r="AM115" s="77">
        <v>5.7352561670740796</v>
      </c>
      <c r="AN115" s="78">
        <v>0.23353333333334092</v>
      </c>
      <c r="AO115" s="115"/>
      <c r="AP115" s="115"/>
      <c r="AQ115" s="45">
        <v>41000</v>
      </c>
      <c r="AR115" s="52">
        <f>IF(MONTH(Serie_Encadeada[[#This Row],[Período]])=1,Serie_Encadeada[[#This Row],[Fat.real]],Serie_Encadeada[[#This Row],[Fat.real]]+AR114)</f>
        <v>484.12039999999996</v>
      </c>
      <c r="AS115" s="52">
        <f>IF(MONTH(Serie_Encadeada[[#This Row],[Período]])=1,Serie_Encadeada[[#This Row],[Emprego]],Serie_Encadeada[[#This Row],[Emprego]]+AS114)</f>
        <v>487.83569999999997</v>
      </c>
      <c r="AT115" s="52">
        <f>IF(MONTH(Serie_Encadeada[[#This Row],[Período]])=1,Serie_Encadeada[[#This Row],[Horas]],Serie_Encadeada[[#This Row],[Horas]]+AT114)</f>
        <v>462.8476</v>
      </c>
      <c r="AU115" s="52">
        <f>IF(MONTH(Serie_Encadeada[[#This Row],[Período]])=1,Serie_Encadeada[[#This Row],[Massa Real]],Serie_Encadeada[[#This Row],[Massa Real]]+AU114)</f>
        <v>584.71899999999994</v>
      </c>
      <c r="AV115" s="52">
        <f>IF(MONTH(Serie_Encadeada[[#This Row],[Período]])=1,Serie_Encadeada[[#This Row],[RMR Real]],Serie_Encadeada[[#This Row],[RMR Real]]+AV114)</f>
        <v>479.37270000000001</v>
      </c>
      <c r="AW115" s="52">
        <f>IF(MONTH(Serie_Encadeada[[#This Row],[Período]])=1,Serie_Encadeada[[#This Row],[UCI]],Serie_Encadeada[[#This Row],[UCI]]+AW114)</f>
        <v>334.46809999999999</v>
      </c>
      <c r="AX115" s="52">
        <f t="shared" si="5"/>
        <v>83.617024999999998</v>
      </c>
      <c r="AY115" s="45">
        <v>41000</v>
      </c>
      <c r="AZ115" s="46">
        <f t="shared" si="6"/>
        <v>1582.6285</v>
      </c>
      <c r="BA115" s="48">
        <f t="shared" si="9"/>
        <v>1483.2000000000003</v>
      </c>
      <c r="BB115" s="48">
        <f t="shared" si="9"/>
        <v>1416.6303999999998</v>
      </c>
      <c r="BC115" s="49">
        <f t="shared" si="9"/>
        <v>1738.9956999999997</v>
      </c>
      <c r="BD115" s="49">
        <f t="shared" si="9"/>
        <v>1408.6349</v>
      </c>
      <c r="BE115" s="49">
        <f t="shared" si="8"/>
        <v>85.27984166666667</v>
      </c>
    </row>
    <row r="116" spans="1:57" ht="12.75" customHeight="1" x14ac:dyDescent="0.3">
      <c r="A116" s="2">
        <v>41030</v>
      </c>
      <c r="B116" s="31" t="str">
        <f>MONTH(Serie_Encadeada[[#This Row],[Período]])&amp;YEAR(Serie_Encadeada[[#This Row],[Período]])</f>
        <v>52012</v>
      </c>
      <c r="C116" s="5">
        <v>137.1677</v>
      </c>
      <c r="D116" s="5">
        <v>121.4919</v>
      </c>
      <c r="E116" s="5">
        <v>120.1045</v>
      </c>
      <c r="F116" s="5">
        <v>129.17429999999999</v>
      </c>
      <c r="G116" s="5">
        <v>106.3233</v>
      </c>
      <c r="H116" s="5">
        <v>84.525099999999995</v>
      </c>
      <c r="J116" s="2">
        <v>41030</v>
      </c>
      <c r="K116" s="56">
        <v>14.937326809746493</v>
      </c>
      <c r="L116" s="57">
        <v>0.10414821345440331</v>
      </c>
      <c r="M116" s="57">
        <v>3.7971390743128519</v>
      </c>
      <c r="N116" s="58">
        <v>-1.1319278823633943</v>
      </c>
      <c r="O116" s="58">
        <v>-1.234805290350631</v>
      </c>
      <c r="P116" s="11">
        <v>0.71569999999999823</v>
      </c>
      <c r="R116" s="2">
        <v>41030</v>
      </c>
      <c r="S116" s="64">
        <v>-3.012894120575158</v>
      </c>
      <c r="T116" s="62">
        <v>-2.704826002207104</v>
      </c>
      <c r="U116" s="62">
        <v>-1.0734895122059647</v>
      </c>
      <c r="V116" s="62">
        <v>-2.347453687079271</v>
      </c>
      <c r="W116" s="62">
        <v>0.36720873220478167</v>
      </c>
      <c r="X116" s="63">
        <v>-1.7895000000000039</v>
      </c>
      <c r="Z116" s="2">
        <v>41030</v>
      </c>
      <c r="AA116" s="64">
        <v>-3.6270760208155854</v>
      </c>
      <c r="AB116" s="62">
        <v>-0.63583337124754824</v>
      </c>
      <c r="AC116" s="62">
        <v>1.3308458014120714</v>
      </c>
      <c r="AD116" s="62">
        <v>3.154127063553442</v>
      </c>
      <c r="AE116" s="62">
        <v>3.7277239339587953</v>
      </c>
      <c r="AF116" s="63">
        <v>-0.75973999999999364</v>
      </c>
      <c r="AH116" s="2">
        <v>41030</v>
      </c>
      <c r="AI116" s="76">
        <v>-1.3133831857765577</v>
      </c>
      <c r="AJ116" s="77">
        <v>-3.0838781067654149E-2</v>
      </c>
      <c r="AK116" s="77">
        <v>1.3244592188851825</v>
      </c>
      <c r="AL116" s="77">
        <v>4.9598596931919081</v>
      </c>
      <c r="AM116" s="77">
        <v>5.0056593289648665</v>
      </c>
      <c r="AN116" s="78">
        <v>4.1516666666666424E-2</v>
      </c>
      <c r="AO116" s="115"/>
      <c r="AP116" s="115"/>
      <c r="AQ116" s="47">
        <v>41030</v>
      </c>
      <c r="AR116" s="52">
        <f>IF(MONTH(Serie_Encadeada[[#This Row],[Período]])=1,Serie_Encadeada[[#This Row],[Fat.real]],Serie_Encadeada[[#This Row],[Fat.real]]+AR115)</f>
        <v>621.28809999999999</v>
      </c>
      <c r="AS116" s="52">
        <f>IF(MONTH(Serie_Encadeada[[#This Row],[Período]])=1,Serie_Encadeada[[#This Row],[Emprego]],Serie_Encadeada[[#This Row],[Emprego]]+AS115)</f>
        <v>609.32759999999996</v>
      </c>
      <c r="AT116" s="52">
        <f>IF(MONTH(Serie_Encadeada[[#This Row],[Período]])=1,Serie_Encadeada[[#This Row],[Horas]],Serie_Encadeada[[#This Row],[Horas]]+AT115)</f>
        <v>582.95209999999997</v>
      </c>
      <c r="AU116" s="52">
        <f>IF(MONTH(Serie_Encadeada[[#This Row],[Período]])=1,Serie_Encadeada[[#This Row],[Massa Real]],Serie_Encadeada[[#This Row],[Massa Real]]+AU115)</f>
        <v>713.89329999999995</v>
      </c>
      <c r="AV116" s="52">
        <f>IF(MONTH(Serie_Encadeada[[#This Row],[Período]])=1,Serie_Encadeada[[#This Row],[RMR Real]],Serie_Encadeada[[#This Row],[RMR Real]]+AV115)</f>
        <v>585.69600000000003</v>
      </c>
      <c r="AW116" s="52">
        <f>IF(MONTH(Serie_Encadeada[[#This Row],[Período]])=1,Serie_Encadeada[[#This Row],[UCI]],Serie_Encadeada[[#This Row],[UCI]]+AW115)</f>
        <v>418.9932</v>
      </c>
      <c r="AX116" s="52">
        <f t="shared" si="5"/>
        <v>83.798640000000006</v>
      </c>
      <c r="AY116" s="47">
        <v>41030</v>
      </c>
      <c r="AZ116" s="46">
        <f t="shared" si="6"/>
        <v>1578.3674000000001</v>
      </c>
      <c r="BA116" s="48">
        <f t="shared" si="9"/>
        <v>1479.8224999999998</v>
      </c>
      <c r="BB116" s="48">
        <f t="shared" si="9"/>
        <v>1415.3270999999997</v>
      </c>
      <c r="BC116" s="49">
        <f t="shared" si="9"/>
        <v>1735.8905</v>
      </c>
      <c r="BD116" s="49">
        <f t="shared" si="9"/>
        <v>1409.0239000000001</v>
      </c>
      <c r="BE116" s="49">
        <f t="shared" si="8"/>
        <v>85.130716666666657</v>
      </c>
    </row>
    <row r="117" spans="1:57" ht="12.75" customHeight="1" x14ac:dyDescent="0.3">
      <c r="A117" s="2">
        <v>41061</v>
      </c>
      <c r="B117" s="31" t="str">
        <f>MONTH(Serie_Encadeada[[#This Row],[Período]])&amp;YEAR(Serie_Encadeada[[#This Row],[Período]])</f>
        <v>62012</v>
      </c>
      <c r="C117" s="5">
        <v>135.97800000000001</v>
      </c>
      <c r="D117" s="5">
        <v>123.8912</v>
      </c>
      <c r="E117" s="5">
        <v>119.21429999999999</v>
      </c>
      <c r="F117" s="5">
        <v>129.05179999999999</v>
      </c>
      <c r="G117" s="5">
        <v>104.16549999999999</v>
      </c>
      <c r="H117" s="5">
        <v>87.150999999999996</v>
      </c>
      <c r="J117" s="2">
        <v>41061</v>
      </c>
      <c r="K117" s="56">
        <v>-0.86733246967032895</v>
      </c>
      <c r="L117" s="57">
        <v>1.9748641678992565</v>
      </c>
      <c r="M117" s="57">
        <v>-0.74118788221924004</v>
      </c>
      <c r="N117" s="58">
        <v>-9.4833105346808375E-2</v>
      </c>
      <c r="O117" s="58">
        <v>-2.0294704923568108</v>
      </c>
      <c r="P117" s="11">
        <v>2.6259000000000015</v>
      </c>
      <c r="R117" s="2">
        <v>41061</v>
      </c>
      <c r="S117" s="64">
        <v>-1.5146028223528394</v>
      </c>
      <c r="T117" s="62">
        <v>-0.98811133594826661</v>
      </c>
      <c r="U117" s="62">
        <v>1.3992610309502824</v>
      </c>
      <c r="V117" s="62">
        <v>-3.8705976997795162</v>
      </c>
      <c r="W117" s="62">
        <v>-2.9111146736658444</v>
      </c>
      <c r="X117" s="63">
        <v>0.97759999999999536</v>
      </c>
      <c r="Z117" s="2">
        <v>41061</v>
      </c>
      <c r="AA117" s="64">
        <v>-3.2544523085571146</v>
      </c>
      <c r="AB117" s="62">
        <v>-0.69553329614252835</v>
      </c>
      <c r="AC117" s="62">
        <v>1.3424548793776485</v>
      </c>
      <c r="AD117" s="62">
        <v>2.0128457422958599</v>
      </c>
      <c r="AE117" s="62">
        <v>2.6676933512893859</v>
      </c>
      <c r="AF117" s="63">
        <v>-0.47018333333333828</v>
      </c>
      <c r="AH117" s="2">
        <v>41061</v>
      </c>
      <c r="AI117" s="76">
        <v>-1.6298070865426344</v>
      </c>
      <c r="AJ117" s="77">
        <v>-0.24626975831925432</v>
      </c>
      <c r="AK117" s="77">
        <v>1.1577470721147007</v>
      </c>
      <c r="AL117" s="77">
        <v>3.6788780143623079</v>
      </c>
      <c r="AM117" s="77">
        <v>3.9351398872941212</v>
      </c>
      <c r="AN117" s="78">
        <v>2.9141666666660626E-2</v>
      </c>
      <c r="AO117" s="115"/>
      <c r="AP117" s="115"/>
      <c r="AQ117" s="45">
        <v>41061</v>
      </c>
      <c r="AR117" s="52">
        <f>IF(MONTH(Serie_Encadeada[[#This Row],[Período]])=1,Serie_Encadeada[[#This Row],[Fat.real]],Serie_Encadeada[[#This Row],[Fat.real]]+AR116)</f>
        <v>757.26610000000005</v>
      </c>
      <c r="AS117" s="52">
        <f>IF(MONTH(Serie_Encadeada[[#This Row],[Período]])=1,Serie_Encadeada[[#This Row],[Emprego]],Serie_Encadeada[[#This Row],[Emprego]]+AS116)</f>
        <v>733.21879999999999</v>
      </c>
      <c r="AT117" s="52">
        <f>IF(MONTH(Serie_Encadeada[[#This Row],[Período]])=1,Serie_Encadeada[[#This Row],[Horas]],Serie_Encadeada[[#This Row],[Horas]]+AT116)</f>
        <v>702.16639999999995</v>
      </c>
      <c r="AU117" s="52">
        <f>IF(MONTH(Serie_Encadeada[[#This Row],[Período]])=1,Serie_Encadeada[[#This Row],[Massa Real]],Serie_Encadeada[[#This Row],[Massa Real]]+AU116)</f>
        <v>842.94509999999991</v>
      </c>
      <c r="AV117" s="52">
        <f>IF(MONTH(Serie_Encadeada[[#This Row],[Período]])=1,Serie_Encadeada[[#This Row],[RMR Real]],Serie_Encadeada[[#This Row],[RMR Real]]+AV116)</f>
        <v>689.86149999999998</v>
      </c>
      <c r="AW117" s="52">
        <f>IF(MONTH(Serie_Encadeada[[#This Row],[Período]])=1,Serie_Encadeada[[#This Row],[UCI]],Serie_Encadeada[[#This Row],[UCI]]+AW116)</f>
        <v>506.14420000000001</v>
      </c>
      <c r="AX117" s="52">
        <f t="shared" si="5"/>
        <v>84.357366666666664</v>
      </c>
      <c r="AY117" s="45">
        <v>41061</v>
      </c>
      <c r="AZ117" s="46">
        <f t="shared" si="6"/>
        <v>1576.2762000000002</v>
      </c>
      <c r="BA117" s="48">
        <f t="shared" si="9"/>
        <v>1478.5861</v>
      </c>
      <c r="BB117" s="48">
        <f t="shared" si="9"/>
        <v>1416.9722000000002</v>
      </c>
      <c r="BC117" s="49">
        <f t="shared" si="9"/>
        <v>1730.6942999999999</v>
      </c>
      <c r="BD117" s="49">
        <f t="shared" si="9"/>
        <v>1405.9005999999999</v>
      </c>
      <c r="BE117" s="49">
        <f t="shared" si="8"/>
        <v>85.212183333333329</v>
      </c>
    </row>
    <row r="118" spans="1:57" ht="12.75" customHeight="1" x14ac:dyDescent="0.3">
      <c r="A118" s="2">
        <v>41091</v>
      </c>
      <c r="B118" s="31" t="str">
        <f>MONTH(Serie_Encadeada[[#This Row],[Período]])&amp;YEAR(Serie_Encadeada[[#This Row],[Período]])</f>
        <v>72012</v>
      </c>
      <c r="C118" s="5">
        <v>143.2662</v>
      </c>
      <c r="D118" s="5">
        <v>125.33629999999999</v>
      </c>
      <c r="E118" s="5">
        <v>124.8445</v>
      </c>
      <c r="F118" s="5">
        <v>136.79740000000001</v>
      </c>
      <c r="G118" s="5">
        <v>109.1443</v>
      </c>
      <c r="H118" s="5">
        <v>84.894099999999995</v>
      </c>
      <c r="J118" s="2">
        <v>41091</v>
      </c>
      <c r="K118" s="56">
        <v>5.3598376207915903</v>
      </c>
      <c r="L118" s="57">
        <v>1.1664266711437103</v>
      </c>
      <c r="M118" s="57">
        <v>4.7227555754636841</v>
      </c>
      <c r="N118" s="58">
        <v>6.0019310075489267</v>
      </c>
      <c r="O118" s="58">
        <v>4.7797015326571728</v>
      </c>
      <c r="P118" s="11">
        <v>-2.2569000000000017</v>
      </c>
      <c r="R118" s="2">
        <v>41091</v>
      </c>
      <c r="S118" s="64">
        <v>5.1997688436823752</v>
      </c>
      <c r="T118" s="62">
        <v>0.23199425492337661</v>
      </c>
      <c r="U118" s="62">
        <v>4.0264206252192487</v>
      </c>
      <c r="V118" s="62">
        <v>2.811280595956013</v>
      </c>
      <c r="W118" s="62">
        <v>2.5733487083917241</v>
      </c>
      <c r="X118" s="63">
        <v>-1.2793000000000063</v>
      </c>
      <c r="Z118" s="2">
        <v>41091</v>
      </c>
      <c r="AA118" s="64">
        <v>-2.0015346194231869</v>
      </c>
      <c r="AB118" s="62">
        <v>-0.56119958234909983</v>
      </c>
      <c r="AC118" s="62">
        <v>1.7387125953695597</v>
      </c>
      <c r="AD118" s="62">
        <v>2.1235822068556414</v>
      </c>
      <c r="AE118" s="62">
        <v>2.6547956272200905</v>
      </c>
      <c r="AF118" s="63">
        <v>-0.58577142857140529</v>
      </c>
      <c r="AH118" s="2">
        <v>41091</v>
      </c>
      <c r="AI118" s="76">
        <v>-1.2040217294589464</v>
      </c>
      <c r="AJ118" s="77">
        <v>-0.29378377797106908</v>
      </c>
      <c r="AK118" s="77">
        <v>1.4404383514731205</v>
      </c>
      <c r="AL118" s="77">
        <v>3.9646515309151726</v>
      </c>
      <c r="AM118" s="77">
        <v>4.2650607457152381</v>
      </c>
      <c r="AN118" s="78">
        <v>-4.260000000002151E-2</v>
      </c>
      <c r="AO118" s="115"/>
      <c r="AP118" s="115"/>
      <c r="AQ118" s="47">
        <v>41091</v>
      </c>
      <c r="AR118" s="52">
        <f>IF(MONTH(Serie_Encadeada[[#This Row],[Período]])=1,Serie_Encadeada[[#This Row],[Fat.real]],Serie_Encadeada[[#This Row],[Fat.real]]+AR117)</f>
        <v>900.53230000000008</v>
      </c>
      <c r="AS118" s="52">
        <f>IF(MONTH(Serie_Encadeada[[#This Row],[Período]])=1,Serie_Encadeada[[#This Row],[Emprego]],Serie_Encadeada[[#This Row],[Emprego]]+AS117)</f>
        <v>858.55510000000004</v>
      </c>
      <c r="AT118" s="52">
        <f>IF(MONTH(Serie_Encadeada[[#This Row],[Período]])=1,Serie_Encadeada[[#This Row],[Horas]],Serie_Encadeada[[#This Row],[Horas]]+AT117)</f>
        <v>827.01089999999999</v>
      </c>
      <c r="AU118" s="52">
        <f>IF(MONTH(Serie_Encadeada[[#This Row],[Período]])=1,Serie_Encadeada[[#This Row],[Massa Real]],Serie_Encadeada[[#This Row],[Massa Real]]+AU117)</f>
        <v>979.74249999999995</v>
      </c>
      <c r="AV118" s="52">
        <f>IF(MONTH(Serie_Encadeada[[#This Row],[Período]])=1,Serie_Encadeada[[#This Row],[RMR Real]],Serie_Encadeada[[#This Row],[RMR Real]]+AV117)</f>
        <v>799.00580000000002</v>
      </c>
      <c r="AW118" s="52">
        <f>IF(MONTH(Serie_Encadeada[[#This Row],[Período]])=1,Serie_Encadeada[[#This Row],[UCI]],Serie_Encadeada[[#This Row],[UCI]]+AW117)</f>
        <v>591.03830000000005</v>
      </c>
      <c r="AX118" s="52">
        <f t="shared" si="5"/>
        <v>84.43404285714287</v>
      </c>
      <c r="AY118" s="47">
        <v>41091</v>
      </c>
      <c r="AZ118" s="46">
        <f t="shared" si="6"/>
        <v>1583.3575000000001</v>
      </c>
      <c r="BA118" s="48">
        <f t="shared" si="9"/>
        <v>1478.8761999999999</v>
      </c>
      <c r="BB118" s="48">
        <f t="shared" si="9"/>
        <v>1421.8044</v>
      </c>
      <c r="BC118" s="49">
        <f t="shared" si="9"/>
        <v>1734.4348999999995</v>
      </c>
      <c r="BD118" s="49">
        <f t="shared" si="9"/>
        <v>1408.6388000000002</v>
      </c>
      <c r="BE118" s="49">
        <f t="shared" si="8"/>
        <v>85.105574999999988</v>
      </c>
    </row>
    <row r="119" spans="1:57" ht="12.75" customHeight="1" x14ac:dyDescent="0.3">
      <c r="A119" s="2">
        <v>41122</v>
      </c>
      <c r="B119" s="31" t="str">
        <f>MONTH(Serie_Encadeada[[#This Row],[Período]])&amp;YEAR(Serie_Encadeada[[#This Row],[Período]])</f>
        <v>82012</v>
      </c>
      <c r="C119" s="5">
        <v>151.84829999999999</v>
      </c>
      <c r="D119" s="5">
        <v>125.7016</v>
      </c>
      <c r="E119" s="5">
        <v>128.1019</v>
      </c>
      <c r="F119" s="5">
        <v>133.203</v>
      </c>
      <c r="G119" s="5">
        <v>105.9676</v>
      </c>
      <c r="H119" s="5">
        <v>87.150999999999996</v>
      </c>
      <c r="J119" s="2">
        <v>41122</v>
      </c>
      <c r="K119" s="56">
        <v>5.9903173253705324</v>
      </c>
      <c r="L119" s="57">
        <v>0.29145586713506372</v>
      </c>
      <c r="M119" s="57">
        <v>2.6091658022580124</v>
      </c>
      <c r="N119" s="58">
        <v>-2.6275353186537225</v>
      </c>
      <c r="O119" s="58">
        <v>-2.9105505280623878</v>
      </c>
      <c r="P119" s="11">
        <v>2.2569000000000017</v>
      </c>
      <c r="R119" s="2">
        <v>41122</v>
      </c>
      <c r="S119" s="64">
        <v>7.2911455727863874</v>
      </c>
      <c r="T119" s="62">
        <v>0.14627384120205741</v>
      </c>
      <c r="U119" s="62">
        <v>3.6023314626960308</v>
      </c>
      <c r="V119" s="62">
        <v>3.7956238506374165</v>
      </c>
      <c r="W119" s="62">
        <v>3.6440050507668609</v>
      </c>
      <c r="X119" s="63">
        <v>-0.53430000000000177</v>
      </c>
      <c r="Z119" s="2">
        <v>41122</v>
      </c>
      <c r="AA119" s="64">
        <v>-0.76132479472708603</v>
      </c>
      <c r="AB119" s="62">
        <v>-0.47140386189560457</v>
      </c>
      <c r="AC119" s="62">
        <v>1.9847628199994678</v>
      </c>
      <c r="AD119" s="62">
        <v>2.3208573308026064</v>
      </c>
      <c r="AE119" s="62">
        <v>2.7696496519413283</v>
      </c>
      <c r="AF119" s="63">
        <v>-0.57933749999999407</v>
      </c>
      <c r="AH119" s="2">
        <v>41122</v>
      </c>
      <c r="AI119" s="76">
        <v>-0.5982467935337541</v>
      </c>
      <c r="AJ119" s="77">
        <v>-0.31747499478355179</v>
      </c>
      <c r="AK119" s="77">
        <v>1.5120705575988058</v>
      </c>
      <c r="AL119" s="77">
        <v>3.8452401301831052</v>
      </c>
      <c r="AM119" s="77">
        <v>4.1669678272041573</v>
      </c>
      <c r="AN119" s="78">
        <v>-0.18127500000002783</v>
      </c>
      <c r="AO119" s="115"/>
      <c r="AP119" s="115"/>
      <c r="AQ119" s="45">
        <v>41122</v>
      </c>
      <c r="AR119" s="52">
        <f>IF(MONTH(Serie_Encadeada[[#This Row],[Período]])=1,Serie_Encadeada[[#This Row],[Fat.real]],Serie_Encadeada[[#This Row],[Fat.real]]+AR118)</f>
        <v>1052.3806</v>
      </c>
      <c r="AS119" s="52">
        <f>IF(MONTH(Serie_Encadeada[[#This Row],[Período]])=1,Serie_Encadeada[[#This Row],[Emprego]],Serie_Encadeada[[#This Row],[Emprego]]+AS118)</f>
        <v>984.25670000000002</v>
      </c>
      <c r="AT119" s="52">
        <f>IF(MONTH(Serie_Encadeada[[#This Row],[Período]])=1,Serie_Encadeada[[#This Row],[Horas]],Serie_Encadeada[[#This Row],[Horas]]+AT118)</f>
        <v>955.11279999999999</v>
      </c>
      <c r="AU119" s="52">
        <f>IF(MONTH(Serie_Encadeada[[#This Row],[Período]])=1,Serie_Encadeada[[#This Row],[Massa Real]],Serie_Encadeada[[#This Row],[Massa Real]]+AU118)</f>
        <v>1112.9455</v>
      </c>
      <c r="AV119" s="52">
        <f>IF(MONTH(Serie_Encadeada[[#This Row],[Período]])=1,Serie_Encadeada[[#This Row],[RMR Real]],Serie_Encadeada[[#This Row],[RMR Real]]+AV118)</f>
        <v>904.97340000000008</v>
      </c>
      <c r="AW119" s="52">
        <f>IF(MONTH(Serie_Encadeada[[#This Row],[Período]])=1,Serie_Encadeada[[#This Row],[UCI]],Serie_Encadeada[[#This Row],[UCI]]+AW118)</f>
        <v>678.1893</v>
      </c>
      <c r="AX119" s="52">
        <f t="shared" si="5"/>
        <v>84.7736625</v>
      </c>
      <c r="AY119" s="45">
        <v>41122</v>
      </c>
      <c r="AZ119" s="46">
        <f t="shared" si="6"/>
        <v>1593.6766000000002</v>
      </c>
      <c r="BA119" s="48">
        <f t="shared" si="9"/>
        <v>1479.0598000000002</v>
      </c>
      <c r="BB119" s="48">
        <f t="shared" si="9"/>
        <v>1426.2586000000001</v>
      </c>
      <c r="BC119" s="49">
        <f t="shared" si="9"/>
        <v>1739.3058999999996</v>
      </c>
      <c r="BD119" s="49">
        <f t="shared" si="9"/>
        <v>1412.3644999999999</v>
      </c>
      <c r="BE119" s="49">
        <f t="shared" si="8"/>
        <v>85.06104999999998</v>
      </c>
    </row>
    <row r="120" spans="1:57" ht="12.75" customHeight="1" x14ac:dyDescent="0.3">
      <c r="A120" s="2">
        <v>41153</v>
      </c>
      <c r="B120" s="31" t="str">
        <f>MONTH(Serie_Encadeada[[#This Row],[Período]])&amp;YEAR(Serie_Encadeada[[#This Row],[Período]])</f>
        <v>92012</v>
      </c>
      <c r="C120" s="5">
        <v>134.80629999999999</v>
      </c>
      <c r="D120" s="5">
        <v>125.8061</v>
      </c>
      <c r="E120" s="5">
        <v>121.08669999999999</v>
      </c>
      <c r="F120" s="5">
        <v>127.7145</v>
      </c>
      <c r="G120" s="5">
        <v>101.517</v>
      </c>
      <c r="H120" s="5">
        <v>85.7423</v>
      </c>
      <c r="J120" s="2">
        <v>41153</v>
      </c>
      <c r="K120" s="56">
        <v>-11.223042997517918</v>
      </c>
      <c r="L120" s="57">
        <v>8.3133388914700831E-2</v>
      </c>
      <c r="M120" s="57">
        <v>-5.476265379358157</v>
      </c>
      <c r="N120" s="58">
        <v>-4.1204026936330278</v>
      </c>
      <c r="O120" s="58">
        <v>-4.1999630075608092</v>
      </c>
      <c r="P120" s="11">
        <v>-1.4086999999999961</v>
      </c>
      <c r="R120" s="2">
        <v>41153</v>
      </c>
      <c r="S120" s="64">
        <v>-5.2986045544465545</v>
      </c>
      <c r="T120" s="62">
        <v>0.46950044003188418</v>
      </c>
      <c r="U120" s="62">
        <v>0.94394203130521803</v>
      </c>
      <c r="V120" s="62">
        <v>-3.1675110431094495</v>
      </c>
      <c r="W120" s="62">
        <v>-3.6199597645113109</v>
      </c>
      <c r="X120" s="63">
        <v>-0.92499999999999716</v>
      </c>
      <c r="Z120" s="2">
        <v>41153</v>
      </c>
      <c r="AA120" s="64">
        <v>-1.2983008271762553</v>
      </c>
      <c r="AB120" s="62">
        <v>-0.36565530962224779</v>
      </c>
      <c r="AC120" s="62">
        <v>1.8665863243523728</v>
      </c>
      <c r="AD120" s="62">
        <v>1.7273211562178414</v>
      </c>
      <c r="AE120" s="62">
        <v>2.0870173084027073</v>
      </c>
      <c r="AF120" s="63">
        <v>-0.61774444444444043</v>
      </c>
      <c r="AH120" s="2">
        <v>41153</v>
      </c>
      <c r="AI120" s="76">
        <v>-1.136201790754426</v>
      </c>
      <c r="AJ120" s="77">
        <v>-0.29476649977113889</v>
      </c>
      <c r="AK120" s="77">
        <v>1.4885076010570488</v>
      </c>
      <c r="AL120" s="77">
        <v>2.9671944052650594</v>
      </c>
      <c r="AM120" s="77">
        <v>3.2786412856147082</v>
      </c>
      <c r="AN120" s="78">
        <v>-0.3946333333333456</v>
      </c>
      <c r="AO120" s="115"/>
      <c r="AP120" s="115"/>
      <c r="AQ120" s="47">
        <v>41153</v>
      </c>
      <c r="AR120" s="52">
        <f>IF(MONTH(Serie_Encadeada[[#This Row],[Período]])=1,Serie_Encadeada[[#This Row],[Fat.real]],Serie_Encadeada[[#This Row],[Fat.real]]+AR119)</f>
        <v>1187.1868999999999</v>
      </c>
      <c r="AS120" s="52">
        <f>IF(MONTH(Serie_Encadeada[[#This Row],[Período]])=1,Serie_Encadeada[[#This Row],[Emprego]],Serie_Encadeada[[#This Row],[Emprego]]+AS119)</f>
        <v>1110.0627999999999</v>
      </c>
      <c r="AT120" s="52">
        <f>IF(MONTH(Serie_Encadeada[[#This Row],[Período]])=1,Serie_Encadeada[[#This Row],[Horas]],Serie_Encadeada[[#This Row],[Horas]]+AT119)</f>
        <v>1076.1994999999999</v>
      </c>
      <c r="AU120" s="52">
        <f>IF(MONTH(Serie_Encadeada[[#This Row],[Período]])=1,Serie_Encadeada[[#This Row],[Massa Real]],Serie_Encadeada[[#This Row],[Massa Real]]+AU119)</f>
        <v>1240.6600000000001</v>
      </c>
      <c r="AV120" s="52">
        <f>IF(MONTH(Serie_Encadeada[[#This Row],[Período]])=1,Serie_Encadeada[[#This Row],[RMR Real]],Serie_Encadeada[[#This Row],[RMR Real]]+AV119)</f>
        <v>1006.4904000000001</v>
      </c>
      <c r="AW120" s="52">
        <f>IF(MONTH(Serie_Encadeada[[#This Row],[Período]])=1,Serie_Encadeada[[#This Row],[UCI]],Serie_Encadeada[[#This Row],[UCI]]+AW119)</f>
        <v>763.9316</v>
      </c>
      <c r="AX120" s="52">
        <f t="shared" si="5"/>
        <v>84.881288888888889</v>
      </c>
      <c r="AY120" s="47">
        <v>41153</v>
      </c>
      <c r="AZ120" s="46">
        <f t="shared" si="6"/>
        <v>1586.1341</v>
      </c>
      <c r="BA120" s="48">
        <f t="shared" si="9"/>
        <v>1479.6477</v>
      </c>
      <c r="BB120" s="48">
        <f t="shared" si="9"/>
        <v>1427.3909000000001</v>
      </c>
      <c r="BC120" s="49">
        <f t="shared" si="9"/>
        <v>1735.1281999999999</v>
      </c>
      <c r="BD120" s="49">
        <f t="shared" si="9"/>
        <v>1408.5516</v>
      </c>
      <c r="BE120" s="49">
        <f t="shared" si="8"/>
        <v>84.98396666666666</v>
      </c>
    </row>
    <row r="121" spans="1:57" x14ac:dyDescent="0.3">
      <c r="A121" s="2">
        <v>41183</v>
      </c>
      <c r="B121" s="31" t="str">
        <f>MONTH(Serie_Encadeada[[#This Row],[Período]])&amp;YEAR(Serie_Encadeada[[#This Row],[Período]])</f>
        <v>102012</v>
      </c>
      <c r="C121" s="5">
        <v>143.0625</v>
      </c>
      <c r="D121" s="5">
        <v>126.29649999999999</v>
      </c>
      <c r="E121" s="5">
        <v>126.9585</v>
      </c>
      <c r="F121" s="5">
        <v>138.06489999999999</v>
      </c>
      <c r="G121" s="5">
        <v>109.3181</v>
      </c>
      <c r="H121" s="5">
        <v>87.150999999999996</v>
      </c>
      <c r="J121" s="2">
        <v>41183</v>
      </c>
      <c r="K121" s="56">
        <v>6.1244912144313783</v>
      </c>
      <c r="L121" s="57">
        <v>0.38980621766352663</v>
      </c>
      <c r="M121" s="57">
        <v>4.8492526429409732</v>
      </c>
      <c r="N121" s="58">
        <v>8.1043264468795577</v>
      </c>
      <c r="O121" s="58">
        <v>7.6845257444565993</v>
      </c>
      <c r="P121" s="11">
        <v>1.4086999999999961</v>
      </c>
      <c r="R121" s="2">
        <v>41183</v>
      </c>
      <c r="S121" s="64">
        <v>5.4659854918612911</v>
      </c>
      <c r="T121" s="62">
        <v>1.3960609388748668</v>
      </c>
      <c r="U121" s="62">
        <v>6.3887643556557361</v>
      </c>
      <c r="V121" s="62">
        <v>2.2101815672856127</v>
      </c>
      <c r="W121" s="62">
        <v>0.80297065948161239</v>
      </c>
      <c r="X121" s="63">
        <v>1.200800000000001</v>
      </c>
      <c r="Z121" s="2">
        <v>41183</v>
      </c>
      <c r="AA121" s="64">
        <v>-0.61276061751685451</v>
      </c>
      <c r="AB121" s="62">
        <v>-0.18850494427884779</v>
      </c>
      <c r="AC121" s="62">
        <v>2.3255465852206738</v>
      </c>
      <c r="AD121" s="62">
        <v>1.7754689304748101</v>
      </c>
      <c r="AE121" s="62">
        <v>1.9597728904023137</v>
      </c>
      <c r="AF121" s="63">
        <v>-0.43588999999998634</v>
      </c>
      <c r="AH121" s="2">
        <v>41183</v>
      </c>
      <c r="AI121" s="76">
        <v>-0.86137545716068886</v>
      </c>
      <c r="AJ121" s="77">
        <v>-0.22377449048938317</v>
      </c>
      <c r="AK121" s="77">
        <v>1.8833600286264467</v>
      </c>
      <c r="AL121" s="77">
        <v>2.7518065961516576</v>
      </c>
      <c r="AM121" s="77">
        <v>2.9954208177373167</v>
      </c>
      <c r="AN121" s="78">
        <v>-0.194500000000005</v>
      </c>
      <c r="AO121" s="115"/>
      <c r="AP121" s="115"/>
      <c r="AQ121" s="45">
        <v>41183</v>
      </c>
      <c r="AR121" s="52">
        <f>IF(MONTH(Serie_Encadeada[[#This Row],[Período]])=1,Serie_Encadeada[[#This Row],[Fat.real]],Serie_Encadeada[[#This Row],[Fat.real]]+AR120)</f>
        <v>1330.2493999999999</v>
      </c>
      <c r="AS121" s="52">
        <f>IF(MONTH(Serie_Encadeada[[#This Row],[Período]])=1,Serie_Encadeada[[#This Row],[Emprego]],Serie_Encadeada[[#This Row],[Emprego]]+AS120)</f>
        <v>1236.3592999999998</v>
      </c>
      <c r="AT121" s="52">
        <f>IF(MONTH(Serie_Encadeada[[#This Row],[Período]])=1,Serie_Encadeada[[#This Row],[Horas]],Serie_Encadeada[[#This Row],[Horas]]+AT120)</f>
        <v>1203.1579999999999</v>
      </c>
      <c r="AU121" s="52">
        <f>IF(MONTH(Serie_Encadeada[[#This Row],[Período]])=1,Serie_Encadeada[[#This Row],[Massa Real]],Serie_Encadeada[[#This Row],[Massa Real]]+AU120)</f>
        <v>1378.7249000000002</v>
      </c>
      <c r="AV121" s="52">
        <f>IF(MONTH(Serie_Encadeada[[#This Row],[Período]])=1,Serie_Encadeada[[#This Row],[RMR Real]],Serie_Encadeada[[#This Row],[RMR Real]]+AV120)</f>
        <v>1115.8085000000001</v>
      </c>
      <c r="AW121" s="52">
        <f>IF(MONTH(Serie_Encadeada[[#This Row],[Período]])=1,Serie_Encadeada[[#This Row],[UCI]],Serie_Encadeada[[#This Row],[UCI]]+AW120)</f>
        <v>851.08259999999996</v>
      </c>
      <c r="AX121" s="52">
        <f t="shared" si="5"/>
        <v>85.108260000000001</v>
      </c>
      <c r="AY121" s="45">
        <v>41183</v>
      </c>
      <c r="AZ121" s="46">
        <f t="shared" si="6"/>
        <v>1593.5485999999999</v>
      </c>
      <c r="BA121" s="48">
        <f t="shared" si="9"/>
        <v>1481.3866</v>
      </c>
      <c r="BB121" s="48">
        <f t="shared" si="9"/>
        <v>1435.0149000000001</v>
      </c>
      <c r="BC121" s="49">
        <f t="shared" si="9"/>
        <v>1738.1136999999999</v>
      </c>
      <c r="BD121" s="49">
        <f t="shared" si="9"/>
        <v>1409.4223999999999</v>
      </c>
      <c r="BE121" s="49">
        <f t="shared" si="8"/>
        <v>85.084033333333323</v>
      </c>
    </row>
    <row r="122" spans="1:57" ht="12.75" customHeight="1" x14ac:dyDescent="0.3">
      <c r="A122" s="2">
        <v>41214</v>
      </c>
      <c r="B122" s="31" t="str">
        <f>MONTH(Serie_Encadeada[[#This Row],[Período]])&amp;YEAR(Serie_Encadeada[[#This Row],[Período]])</f>
        <v>112012</v>
      </c>
      <c r="C122" s="5">
        <v>142.1738</v>
      </c>
      <c r="D122" s="5">
        <v>126.9217</v>
      </c>
      <c r="E122" s="5">
        <v>122.2916</v>
      </c>
      <c r="F122" s="5">
        <v>165.2704</v>
      </c>
      <c r="G122" s="5">
        <v>130.21449999999999</v>
      </c>
      <c r="H122" s="5">
        <v>85.578400000000002</v>
      </c>
      <c r="J122" s="2">
        <v>41214</v>
      </c>
      <c r="K122" s="56">
        <v>-0.62119702927042375</v>
      </c>
      <c r="L122" s="57">
        <v>0.49502559453350381</v>
      </c>
      <c r="M122" s="57">
        <v>-3.6759255977346914</v>
      </c>
      <c r="N122" s="58">
        <v>19.704863437412406</v>
      </c>
      <c r="O122" s="58">
        <v>19.115224285822737</v>
      </c>
      <c r="P122" s="11">
        <v>-1.5725999999999942</v>
      </c>
      <c r="R122" s="2">
        <v>41214</v>
      </c>
      <c r="S122" s="64">
        <v>6.6329358486943413</v>
      </c>
      <c r="T122" s="62">
        <v>2.9537566018252752</v>
      </c>
      <c r="U122" s="62">
        <v>2.1632016788329684</v>
      </c>
      <c r="V122" s="62">
        <v>6.9123827747729498</v>
      </c>
      <c r="W122" s="62">
        <v>3.8451109711068292</v>
      </c>
      <c r="X122" s="63">
        <v>-0.15380000000000393</v>
      </c>
      <c r="Z122" s="2">
        <v>41214</v>
      </c>
      <c r="AA122" s="64">
        <v>4.3634209165645567E-2</v>
      </c>
      <c r="AB122" s="62">
        <v>9.5919556796429217E-2</v>
      </c>
      <c r="AC122" s="62">
        <v>2.3105463529168104</v>
      </c>
      <c r="AD122" s="62">
        <v>2.301614435702827</v>
      </c>
      <c r="AE122" s="62">
        <v>2.1535891033810599</v>
      </c>
      <c r="AF122" s="63">
        <v>-0.41024545454544636</v>
      </c>
      <c r="AH122" s="2">
        <v>41214</v>
      </c>
      <c r="AI122" s="76">
        <v>-0.17787287144983047</v>
      </c>
      <c r="AJ122" s="77">
        <v>4.9309568353645611E-2</v>
      </c>
      <c r="AK122" s="77">
        <v>2.005853682349922</v>
      </c>
      <c r="AL122" s="77">
        <v>3.0017957589132429</v>
      </c>
      <c r="AM122" s="77">
        <v>2.9350649256123953</v>
      </c>
      <c r="AN122" s="78">
        <v>-0.13370000000000459</v>
      </c>
      <c r="AO122" s="115"/>
      <c r="AP122" s="115"/>
      <c r="AQ122" s="47">
        <v>41214</v>
      </c>
      <c r="AR122" s="52">
        <f>IF(MONTH(Serie_Encadeada[[#This Row],[Período]])=1,Serie_Encadeada[[#This Row],[Fat.real]],Serie_Encadeada[[#This Row],[Fat.real]]+AR121)</f>
        <v>1472.4232</v>
      </c>
      <c r="AS122" s="52">
        <f>IF(MONTH(Serie_Encadeada[[#This Row],[Período]])=1,Serie_Encadeada[[#This Row],[Emprego]],Serie_Encadeada[[#This Row],[Emprego]]+AS121)</f>
        <v>1363.2809999999999</v>
      </c>
      <c r="AT122" s="52">
        <f>IF(MONTH(Serie_Encadeada[[#This Row],[Período]])=1,Serie_Encadeada[[#This Row],[Horas]],Serie_Encadeada[[#This Row],[Horas]]+AT121)</f>
        <v>1325.4495999999999</v>
      </c>
      <c r="AU122" s="52">
        <f>IF(MONTH(Serie_Encadeada[[#This Row],[Período]])=1,Serie_Encadeada[[#This Row],[Massa Real]],Serie_Encadeada[[#This Row],[Massa Real]]+AU121)</f>
        <v>1543.9953</v>
      </c>
      <c r="AV122" s="52">
        <f>IF(MONTH(Serie_Encadeada[[#This Row],[Período]])=1,Serie_Encadeada[[#This Row],[RMR Real]],Serie_Encadeada[[#This Row],[RMR Real]]+AV121)</f>
        <v>1246.0230000000001</v>
      </c>
      <c r="AW122" s="52">
        <f>IF(MONTH(Serie_Encadeada[[#This Row],[Período]])=1,Serie_Encadeada[[#This Row],[UCI]],Serie_Encadeada[[#This Row],[UCI]]+AW121)</f>
        <v>936.66099999999994</v>
      </c>
      <c r="AX122" s="52">
        <f t="shared" si="5"/>
        <v>85.150999999999996</v>
      </c>
      <c r="AY122" s="47">
        <v>41214</v>
      </c>
      <c r="AZ122" s="46">
        <f t="shared" si="6"/>
        <v>1602.3923000000002</v>
      </c>
      <c r="BA122" s="48">
        <f t="shared" si="9"/>
        <v>1485.028</v>
      </c>
      <c r="BB122" s="48">
        <f t="shared" si="9"/>
        <v>1437.6043</v>
      </c>
      <c r="BC122" s="49">
        <f t="shared" si="9"/>
        <v>1748.7991999999999</v>
      </c>
      <c r="BD122" s="49">
        <f t="shared" si="9"/>
        <v>1414.2439000000002</v>
      </c>
      <c r="BE122" s="49">
        <f t="shared" si="8"/>
        <v>85.071216666666658</v>
      </c>
    </row>
    <row r="123" spans="1:57" ht="12.75" customHeight="1" x14ac:dyDescent="0.3">
      <c r="A123" s="2">
        <v>41244</v>
      </c>
      <c r="B123" s="31" t="str">
        <f>MONTH(Serie_Encadeada[[#This Row],[Período]])&amp;YEAR(Serie_Encadeada[[#This Row],[Período]])</f>
        <v>122012</v>
      </c>
      <c r="C123" s="5">
        <v>131.00020000000001</v>
      </c>
      <c r="D123" s="5">
        <v>126.1005</v>
      </c>
      <c r="E123" s="5">
        <v>115.0072</v>
      </c>
      <c r="F123" s="5">
        <v>213.00880000000001</v>
      </c>
      <c r="G123" s="5">
        <v>168.92</v>
      </c>
      <c r="H123" s="5">
        <v>84.827299999999994</v>
      </c>
      <c r="J123" s="2">
        <v>41244</v>
      </c>
      <c r="K123" s="56">
        <v>-7.8591132824753878</v>
      </c>
      <c r="L123" s="57">
        <v>-0.64701307971765631</v>
      </c>
      <c r="M123" s="57">
        <v>-5.9565824635543283</v>
      </c>
      <c r="N123" s="58">
        <v>28.88502720390343</v>
      </c>
      <c r="O123" s="58">
        <v>29.724416251646325</v>
      </c>
      <c r="P123" s="11">
        <v>-0.75110000000000809</v>
      </c>
      <c r="R123" s="2">
        <v>41244</v>
      </c>
      <c r="S123" s="64">
        <v>0.79334241754386947</v>
      </c>
      <c r="T123" s="62">
        <v>3.5758581320278915</v>
      </c>
      <c r="U123" s="62">
        <v>2.5433619812633728</v>
      </c>
      <c r="V123" s="62">
        <v>4.0062225377544127</v>
      </c>
      <c r="W123" s="62">
        <v>0.41558450822697252</v>
      </c>
      <c r="X123" s="63">
        <v>0.63369999999999038</v>
      </c>
      <c r="Z123" s="2">
        <v>41244</v>
      </c>
      <c r="AA123" s="64">
        <v>0.10446698270848581</v>
      </c>
      <c r="AB123" s="62">
        <v>0.38146644222203674</v>
      </c>
      <c r="AC123" s="62">
        <v>2.329095694817287</v>
      </c>
      <c r="AD123" s="62">
        <v>2.505288752990773</v>
      </c>
      <c r="AE123" s="62">
        <v>1.94294509830651</v>
      </c>
      <c r="AF123" s="63">
        <v>-0.32324999999998738</v>
      </c>
      <c r="AH123" s="2">
        <v>41244</v>
      </c>
      <c r="AI123" s="76">
        <v>0.10446698270848581</v>
      </c>
      <c r="AJ123" s="77">
        <v>0.38146644222203674</v>
      </c>
      <c r="AK123" s="77">
        <v>2.329095694817287</v>
      </c>
      <c r="AL123" s="77">
        <v>2.505288752990773</v>
      </c>
      <c r="AM123" s="77">
        <v>1.94294509830651</v>
      </c>
      <c r="AN123" s="78">
        <v>-0.32324999999998738</v>
      </c>
      <c r="AO123" s="115"/>
      <c r="AP123" s="115"/>
      <c r="AQ123" s="45">
        <v>41244</v>
      </c>
      <c r="AR123" s="52">
        <f>IF(MONTH(Serie_Encadeada[[#This Row],[Período]])=1,Serie_Encadeada[[#This Row],[Fat.real]],Serie_Encadeada[[#This Row],[Fat.real]]+AR122)</f>
        <v>1603.4233999999999</v>
      </c>
      <c r="AS123" s="52">
        <f>IF(MONTH(Serie_Encadeada[[#This Row],[Período]])=1,Serie_Encadeada[[#This Row],[Emprego]],Serie_Encadeada[[#This Row],[Emprego]]+AS122)</f>
        <v>1489.3815</v>
      </c>
      <c r="AT123" s="52">
        <f>IF(MONTH(Serie_Encadeada[[#This Row],[Período]])=1,Serie_Encadeada[[#This Row],[Horas]],Serie_Encadeada[[#This Row],[Horas]]+AT122)</f>
        <v>1440.4567999999999</v>
      </c>
      <c r="AU123" s="52">
        <f>IF(MONTH(Serie_Encadeada[[#This Row],[Período]])=1,Serie_Encadeada[[#This Row],[Massa Real]],Serie_Encadeada[[#This Row],[Massa Real]]+AU122)</f>
        <v>1757.0041000000001</v>
      </c>
      <c r="AV123" s="52">
        <f>IF(MONTH(Serie_Encadeada[[#This Row],[Período]])=1,Serie_Encadeada[[#This Row],[RMR Real]],Serie_Encadeada[[#This Row],[RMR Real]]+AV122)</f>
        <v>1414.9430000000002</v>
      </c>
      <c r="AW123" s="52">
        <f>IF(MONTH(Serie_Encadeada[[#This Row],[Período]])=1,Serie_Encadeada[[#This Row],[UCI]],Serie_Encadeada[[#This Row],[UCI]]+AW122)</f>
        <v>1021.4883</v>
      </c>
      <c r="AX123" s="52">
        <f t="shared" si="5"/>
        <v>85.124025000000003</v>
      </c>
      <c r="AY123" s="45">
        <v>41244</v>
      </c>
      <c r="AZ123" s="46">
        <f t="shared" si="6"/>
        <v>1603.4233999999999</v>
      </c>
      <c r="BA123" s="48">
        <f t="shared" si="9"/>
        <v>1489.3815</v>
      </c>
      <c r="BB123" s="48">
        <f t="shared" si="9"/>
        <v>1440.4567999999999</v>
      </c>
      <c r="BC123" s="49">
        <f t="shared" si="9"/>
        <v>1757.0041000000001</v>
      </c>
      <c r="BD123" s="49">
        <f t="shared" si="9"/>
        <v>1414.9430000000002</v>
      </c>
      <c r="BE123" s="49">
        <f t="shared" si="8"/>
        <v>85.124025000000003</v>
      </c>
    </row>
    <row r="124" spans="1:57" ht="12.75" customHeight="1" x14ac:dyDescent="0.3">
      <c r="A124" s="2">
        <v>41275</v>
      </c>
      <c r="B124" s="31" t="str">
        <f>MONTH(Serie_Encadeada[[#This Row],[Período]])&amp;YEAR(Serie_Encadeada[[#This Row],[Período]])</f>
        <v>12013</v>
      </c>
      <c r="C124" s="5">
        <v>126.9169</v>
      </c>
      <c r="D124" s="5">
        <v>126.8062</v>
      </c>
      <c r="E124" s="5">
        <v>122.1671</v>
      </c>
      <c r="F124" s="5">
        <v>139.95509999999999</v>
      </c>
      <c r="G124" s="5">
        <v>110.36920000000001</v>
      </c>
      <c r="H124" s="5">
        <v>84.4071</v>
      </c>
      <c r="J124" s="2">
        <v>41275</v>
      </c>
      <c r="K124" s="56">
        <v>-3.1170181419570415</v>
      </c>
      <c r="L124" s="57">
        <v>0.55963299114595688</v>
      </c>
      <c r="M124" s="57">
        <v>6.2256102226643266</v>
      </c>
      <c r="N124" s="58">
        <v>-34.296094809228549</v>
      </c>
      <c r="O124" s="58">
        <v>-34.6618517641487</v>
      </c>
      <c r="P124" s="11">
        <v>-0.42019999999999413</v>
      </c>
      <c r="R124" s="2">
        <v>41275</v>
      </c>
      <c r="S124" s="64">
        <v>8.6828518898792844</v>
      </c>
      <c r="T124" s="62">
        <v>3.968312532488512</v>
      </c>
      <c r="U124" s="62">
        <v>9.2991963182554702</v>
      </c>
      <c r="V124" s="62">
        <v>2.545407386077625</v>
      </c>
      <c r="W124" s="62">
        <v>-1.3687122880265354</v>
      </c>
      <c r="X124" s="63">
        <v>0.47450000000000614</v>
      </c>
      <c r="Z124" s="2">
        <v>41275</v>
      </c>
      <c r="AA124" s="64">
        <v>8.6828518898792844</v>
      </c>
      <c r="AB124" s="62">
        <v>3.968312532488512</v>
      </c>
      <c r="AC124" s="62">
        <v>9.2991963182554702</v>
      </c>
      <c r="AD124" s="62">
        <v>2.545407386077625</v>
      </c>
      <c r="AE124" s="62">
        <v>-1.3687122880265354</v>
      </c>
      <c r="AF124" s="63">
        <v>0.47450000000000614</v>
      </c>
      <c r="AH124" s="2">
        <v>41275</v>
      </c>
      <c r="AI124" s="76">
        <v>0.36003183282234796</v>
      </c>
      <c r="AJ124" s="77">
        <v>0.70064182762227523</v>
      </c>
      <c r="AK124" s="77">
        <v>2.8552242889197861</v>
      </c>
      <c r="AL124" s="77">
        <v>2.8740882630336873</v>
      </c>
      <c r="AM124" s="77">
        <v>2.0065112163676955</v>
      </c>
      <c r="AN124" s="78">
        <v>-0.36733333333334883</v>
      </c>
      <c r="AO124" s="115"/>
      <c r="AP124" s="115"/>
      <c r="AQ124" s="45">
        <v>41275</v>
      </c>
      <c r="AR124" s="52">
        <f>IF(MONTH(Serie_Encadeada[[#This Row],[Período]])=1,Serie_Encadeada[[#This Row],[Fat.real]],Serie_Encadeada[[#This Row],[Fat.real]]+AR123)</f>
        <v>126.9169</v>
      </c>
      <c r="AS124" s="52">
        <f>IF(MONTH(Serie_Encadeada[[#This Row],[Período]])=1,Serie_Encadeada[[#This Row],[Emprego]],Serie_Encadeada[[#This Row],[Emprego]]+AS123)</f>
        <v>126.8062</v>
      </c>
      <c r="AT124" s="52">
        <f>IF(MONTH(Serie_Encadeada[[#This Row],[Período]])=1,Serie_Encadeada[[#This Row],[Horas]],Serie_Encadeada[[#This Row],[Horas]]+AT123)</f>
        <v>122.1671</v>
      </c>
      <c r="AU124" s="52">
        <f>IF(MONTH(Serie_Encadeada[[#This Row],[Período]])=1,Serie_Encadeada[[#This Row],[Massa Real]],Serie_Encadeada[[#This Row],[Massa Real]]+AU123)</f>
        <v>139.95509999999999</v>
      </c>
      <c r="AV124" s="52">
        <f>IF(MONTH(Serie_Encadeada[[#This Row],[Período]])=1,Serie_Encadeada[[#This Row],[RMR Real]],Serie_Encadeada[[#This Row],[RMR Real]]+AV123)</f>
        <v>110.36920000000001</v>
      </c>
      <c r="AW124" s="52">
        <f>IF(MONTH(Serie_Encadeada[[#This Row],[Período]])=1,Serie_Encadeada[[#This Row],[UCI]],Serie_Encadeada[[#This Row],[UCI]]+AW123)</f>
        <v>84.4071</v>
      </c>
      <c r="AX124" s="52">
        <f t="shared" si="5"/>
        <v>84.4071</v>
      </c>
      <c r="AY124" s="45">
        <v>41275</v>
      </c>
      <c r="AZ124" s="46">
        <f t="shared" ref="AZ124:AZ187" si="10">SUM(C113:C124)</f>
        <v>1613.5630000000001</v>
      </c>
      <c r="BA124" s="48">
        <f t="shared" ref="BA124:BD139" si="11">SUM(D113:D124)</f>
        <v>1494.2215000000001</v>
      </c>
      <c r="BB124" s="48">
        <f t="shared" si="11"/>
        <v>1450.8508000000002</v>
      </c>
      <c r="BC124" s="49">
        <f t="shared" si="11"/>
        <v>1760.4781</v>
      </c>
      <c r="BD124" s="49">
        <f t="shared" si="11"/>
        <v>1413.4114000000002</v>
      </c>
      <c r="BE124" s="49">
        <f t="shared" ref="BE124:BE187" si="12">SUM(H113:H124)/12</f>
        <v>85.163566666666668</v>
      </c>
    </row>
    <row r="125" spans="1:57" ht="12.75" customHeight="1" x14ac:dyDescent="0.3">
      <c r="A125" s="2">
        <v>41306</v>
      </c>
      <c r="B125" s="31" t="str">
        <f>MONTH(Serie_Encadeada[[#This Row],[Período]])&amp;YEAR(Serie_Encadeada[[#This Row],[Período]])</f>
        <v>22013</v>
      </c>
      <c r="C125" s="5">
        <v>110.7637</v>
      </c>
      <c r="D125" s="5">
        <v>125.92570000000001</v>
      </c>
      <c r="E125" s="5">
        <v>114.357</v>
      </c>
      <c r="F125" s="5">
        <v>190.51560000000001</v>
      </c>
      <c r="G125" s="5">
        <v>151.2921</v>
      </c>
      <c r="H125" s="5">
        <v>81.642300000000006</v>
      </c>
      <c r="J125" s="2">
        <v>41306</v>
      </c>
      <c r="K125" s="56">
        <v>-12.727383035671371</v>
      </c>
      <c r="L125" s="57">
        <v>-0.69436667923177087</v>
      </c>
      <c r="M125" s="57">
        <v>-6.3929650454173057</v>
      </c>
      <c r="N125" s="58">
        <v>36.126229054889762</v>
      </c>
      <c r="O125" s="58">
        <v>37.078188480119451</v>
      </c>
      <c r="P125" s="11">
        <v>-2.7647999999999939</v>
      </c>
      <c r="R125" s="2">
        <v>41306</v>
      </c>
      <c r="S125" s="64">
        <v>-4.2568658569052742</v>
      </c>
      <c r="T125" s="62">
        <v>3.2342028158576124</v>
      </c>
      <c r="U125" s="62">
        <v>2.0796735078623816</v>
      </c>
      <c r="V125" s="62">
        <v>12.312179892283456</v>
      </c>
      <c r="W125" s="62">
        <v>8.7936149986265288</v>
      </c>
      <c r="X125" s="63">
        <v>-1.5570999999999913</v>
      </c>
      <c r="Z125" s="2">
        <v>41306</v>
      </c>
      <c r="AA125" s="64">
        <v>2.2432986887958095</v>
      </c>
      <c r="AB125" s="62">
        <v>3.6012360071950114</v>
      </c>
      <c r="AC125" s="62">
        <v>5.6853364360995098</v>
      </c>
      <c r="AD125" s="62">
        <v>7.9576232843261323</v>
      </c>
      <c r="AE125" s="62">
        <v>4.2624007726998423</v>
      </c>
      <c r="AF125" s="63">
        <v>-0.54130000000000678</v>
      </c>
      <c r="AH125" s="2">
        <v>41306</v>
      </c>
      <c r="AI125" s="76">
        <v>0.77062068237989301</v>
      </c>
      <c r="AJ125" s="77">
        <v>0.93321854186311604</v>
      </c>
      <c r="AK125" s="77">
        <v>3.0776450600308203</v>
      </c>
      <c r="AL125" s="77">
        <v>3.8400750620537814</v>
      </c>
      <c r="AM125" s="77">
        <v>2.6748213648078787</v>
      </c>
      <c r="AN125" s="78">
        <v>-0.42660000000000764</v>
      </c>
      <c r="AO125" s="115"/>
      <c r="AP125" s="115"/>
      <c r="AQ125" s="45">
        <v>41306</v>
      </c>
      <c r="AR125" s="52">
        <f>IF(MONTH(Serie_Encadeada[[#This Row],[Período]])=1,Serie_Encadeada[[#This Row],[Fat.real]],Serie_Encadeada[[#This Row],[Fat.real]]+AR124)</f>
        <v>237.6806</v>
      </c>
      <c r="AS125" s="52">
        <f>IF(MONTH(Serie_Encadeada[[#This Row],[Período]])=1,Serie_Encadeada[[#This Row],[Emprego]],Serie_Encadeada[[#This Row],[Emprego]]+AS124)</f>
        <v>252.7319</v>
      </c>
      <c r="AT125" s="52">
        <f>IF(MONTH(Serie_Encadeada[[#This Row],[Período]])=1,Serie_Encadeada[[#This Row],[Horas]],Serie_Encadeada[[#This Row],[Horas]]+AT124)</f>
        <v>236.5241</v>
      </c>
      <c r="AU125" s="52">
        <f>IF(MONTH(Serie_Encadeada[[#This Row],[Período]])=1,Serie_Encadeada[[#This Row],[Massa Real]],Serie_Encadeada[[#This Row],[Massa Real]]+AU124)</f>
        <v>330.47069999999997</v>
      </c>
      <c r="AV125" s="52">
        <f>IF(MONTH(Serie_Encadeada[[#This Row],[Período]])=1,Serie_Encadeada[[#This Row],[RMR Real]],Serie_Encadeada[[#This Row],[RMR Real]]+AV124)</f>
        <v>261.66129999999998</v>
      </c>
      <c r="AW125" s="52">
        <f>IF(MONTH(Serie_Encadeada[[#This Row],[Período]])=1,Serie_Encadeada[[#This Row],[UCI]],Serie_Encadeada[[#This Row],[UCI]]+AW124)</f>
        <v>166.04939999999999</v>
      </c>
      <c r="AX125" s="52">
        <f t="shared" si="5"/>
        <v>83.024699999999996</v>
      </c>
      <c r="AY125" s="45">
        <v>41306</v>
      </c>
      <c r="AZ125" s="46">
        <f t="shared" si="10"/>
        <v>1608.6382999999998</v>
      </c>
      <c r="BA125" s="48">
        <f t="shared" si="11"/>
        <v>1498.1666</v>
      </c>
      <c r="BB125" s="48">
        <f t="shared" si="11"/>
        <v>1453.1805999999997</v>
      </c>
      <c r="BC125" s="49">
        <f t="shared" si="11"/>
        <v>1781.3633</v>
      </c>
      <c r="BD125" s="49">
        <f t="shared" si="11"/>
        <v>1425.6401000000001</v>
      </c>
      <c r="BE125" s="49">
        <f t="shared" si="12"/>
        <v>85.03380833333334</v>
      </c>
    </row>
    <row r="126" spans="1:57" ht="12.75" customHeight="1" x14ac:dyDescent="0.3">
      <c r="A126" s="2">
        <v>41334</v>
      </c>
      <c r="B126" s="31" t="str">
        <f>MONTH(Serie_Encadeada[[#This Row],[Período]])&amp;YEAR(Serie_Encadeada[[#This Row],[Período]])</f>
        <v>32013</v>
      </c>
      <c r="C126" s="5">
        <v>135.86359999999999</v>
      </c>
      <c r="D126" s="5">
        <v>127.28879999999999</v>
      </c>
      <c r="E126" s="5">
        <v>123.5575</v>
      </c>
      <c r="F126" s="5">
        <v>136.66579999999999</v>
      </c>
      <c r="G126" s="5">
        <v>107.36669999999999</v>
      </c>
      <c r="H126" s="5">
        <v>84.040400000000005</v>
      </c>
      <c r="J126" s="2">
        <v>41334</v>
      </c>
      <c r="K126" s="56">
        <v>22.660763408950757</v>
      </c>
      <c r="L126" s="57">
        <v>1.082463706773112</v>
      </c>
      <c r="M126" s="57">
        <v>8.0454191697928472</v>
      </c>
      <c r="N126" s="58">
        <v>-28.265296910069313</v>
      </c>
      <c r="O126" s="58">
        <v>-29.033505384616916</v>
      </c>
      <c r="P126" s="11">
        <v>2.3980999999999995</v>
      </c>
      <c r="R126" s="2">
        <v>41334</v>
      </c>
      <c r="S126" s="64">
        <v>2.6831749467551962</v>
      </c>
      <c r="T126" s="62">
        <v>3.8893794981203591</v>
      </c>
      <c r="U126" s="62">
        <v>0.17918458850381164</v>
      </c>
      <c r="V126" s="62">
        <v>-7.6297207989223699</v>
      </c>
      <c r="W126" s="62">
        <v>-11.087822623987734</v>
      </c>
      <c r="X126" s="63">
        <v>0.51370000000000005</v>
      </c>
      <c r="Z126" s="2">
        <v>41334</v>
      </c>
      <c r="AA126" s="64">
        <v>2.4028514791554723</v>
      </c>
      <c r="AB126" s="62">
        <v>3.6975721354696782</v>
      </c>
      <c r="AC126" s="62">
        <v>3.7290197985347526</v>
      </c>
      <c r="AD126" s="62">
        <v>2.8785916050052633</v>
      </c>
      <c r="AE126" s="62">
        <v>-0.7242277186517595</v>
      </c>
      <c r="AF126" s="63">
        <v>-0.18963333333334731</v>
      </c>
      <c r="AH126" s="2">
        <v>41334</v>
      </c>
      <c r="AI126" s="76">
        <v>1.1268555188515108</v>
      </c>
      <c r="AJ126" s="77">
        <v>1.2151690083582503</v>
      </c>
      <c r="AK126" s="77">
        <v>2.6848301947046056</v>
      </c>
      <c r="AL126" s="77">
        <v>2.1977417332015983</v>
      </c>
      <c r="AM126" s="77">
        <v>0.76847283469938377</v>
      </c>
      <c r="AN126" s="78">
        <v>-0.28485000000002003</v>
      </c>
      <c r="AO126" s="115"/>
      <c r="AP126" s="115"/>
      <c r="AQ126" s="45">
        <v>41334</v>
      </c>
      <c r="AR126" s="52">
        <f>IF(MONTH(Serie_Encadeada[[#This Row],[Período]])=1,Serie_Encadeada[[#This Row],[Fat.real]],Serie_Encadeada[[#This Row],[Fat.real]]+AR125)</f>
        <v>373.54419999999999</v>
      </c>
      <c r="AS126" s="52">
        <f>IF(MONTH(Serie_Encadeada[[#This Row],[Período]])=1,Serie_Encadeada[[#This Row],[Emprego]],Serie_Encadeada[[#This Row],[Emprego]]+AS125)</f>
        <v>380.02069999999998</v>
      </c>
      <c r="AT126" s="52">
        <f>IF(MONTH(Serie_Encadeada[[#This Row],[Período]])=1,Serie_Encadeada[[#This Row],[Horas]],Serie_Encadeada[[#This Row],[Horas]]+AT125)</f>
        <v>360.08159999999998</v>
      </c>
      <c r="AU126" s="52">
        <f>IF(MONTH(Serie_Encadeada[[#This Row],[Período]])=1,Serie_Encadeada[[#This Row],[Massa Real]],Serie_Encadeada[[#This Row],[Massa Real]]+AU125)</f>
        <v>467.13649999999996</v>
      </c>
      <c r="AV126" s="52">
        <f>IF(MONTH(Serie_Encadeada[[#This Row],[Período]])=1,Serie_Encadeada[[#This Row],[RMR Real]],Serie_Encadeada[[#This Row],[RMR Real]]+AV125)</f>
        <v>369.02799999999996</v>
      </c>
      <c r="AW126" s="52">
        <f>IF(MONTH(Serie_Encadeada[[#This Row],[Período]])=1,Serie_Encadeada[[#This Row],[UCI]],Serie_Encadeada[[#This Row],[UCI]]+AW125)</f>
        <v>250.0898</v>
      </c>
      <c r="AX126" s="52">
        <f t="shared" si="5"/>
        <v>83.363266666666661</v>
      </c>
      <c r="AY126" s="45">
        <v>41334</v>
      </c>
      <c r="AZ126" s="46">
        <f t="shared" si="10"/>
        <v>1612.1884999999997</v>
      </c>
      <c r="BA126" s="48">
        <f t="shared" si="11"/>
        <v>1502.932</v>
      </c>
      <c r="BB126" s="48">
        <f t="shared" si="11"/>
        <v>1453.4015999999997</v>
      </c>
      <c r="BC126" s="49">
        <f t="shared" si="11"/>
        <v>1770.0747999999999</v>
      </c>
      <c r="BD126" s="49">
        <f t="shared" si="11"/>
        <v>1412.2509000000005</v>
      </c>
      <c r="BE126" s="49">
        <f t="shared" si="12"/>
        <v>85.076616666666652</v>
      </c>
    </row>
    <row r="127" spans="1:57" ht="12.75" customHeight="1" x14ac:dyDescent="0.3">
      <c r="A127" s="2">
        <v>41365</v>
      </c>
      <c r="B127" s="31" t="str">
        <f>MONTH(Serie_Encadeada[[#This Row],[Período]])&amp;YEAR(Serie_Encadeada[[#This Row],[Período]])</f>
        <v>42013</v>
      </c>
      <c r="C127" s="5">
        <v>139.40989999999999</v>
      </c>
      <c r="D127" s="5">
        <v>128.45519999999999</v>
      </c>
      <c r="E127" s="5">
        <v>129.57669999999999</v>
      </c>
      <c r="F127" s="5">
        <v>136.1841</v>
      </c>
      <c r="G127" s="5">
        <v>106.01690000000001</v>
      </c>
      <c r="H127" s="5">
        <v>87.150999999999996</v>
      </c>
      <c r="J127" s="2">
        <v>41365</v>
      </c>
      <c r="K127" s="56">
        <v>2.6101913978431326</v>
      </c>
      <c r="L127" s="57">
        <v>0.91634142202612945</v>
      </c>
      <c r="M127" s="57">
        <v>4.8715780102381352</v>
      </c>
      <c r="N127" s="58">
        <v>-0.35246564978216161</v>
      </c>
      <c r="O127" s="58">
        <v>-1.2571868186318362</v>
      </c>
      <c r="P127" s="11">
        <v>3.1105999999999909</v>
      </c>
      <c r="R127" s="2">
        <v>41365</v>
      </c>
      <c r="S127" s="64">
        <v>16.816139928088589</v>
      </c>
      <c r="T127" s="62">
        <v>5.8416106718960439</v>
      </c>
      <c r="U127" s="62">
        <v>11.983237519747492</v>
      </c>
      <c r="V127" s="62">
        <v>4.2332679184283295</v>
      </c>
      <c r="W127" s="62">
        <v>-1.5194245192405942</v>
      </c>
      <c r="X127" s="63">
        <v>3.3415999999999997</v>
      </c>
      <c r="Z127" s="2">
        <v>41365</v>
      </c>
      <c r="AA127" s="64">
        <v>5.9558944427873657</v>
      </c>
      <c r="AB127" s="62">
        <v>4.230973665928917</v>
      </c>
      <c r="AC127" s="62">
        <v>5.7925546119284057</v>
      </c>
      <c r="AD127" s="62">
        <v>3.1812887899999964</v>
      </c>
      <c r="AE127" s="62">
        <v>-0.90280485309239022</v>
      </c>
      <c r="AF127" s="63">
        <v>0.69317499999999654</v>
      </c>
      <c r="AH127" s="2">
        <v>41365</v>
      </c>
      <c r="AI127" s="76">
        <v>3.1358338359254732</v>
      </c>
      <c r="AJ127" s="77">
        <v>1.8083670442286919</v>
      </c>
      <c r="AK127" s="77">
        <v>3.5744750359726964</v>
      </c>
      <c r="AL127" s="77">
        <v>2.1052380980585594</v>
      </c>
      <c r="AM127" s="77">
        <v>0.14058291470700962</v>
      </c>
      <c r="AN127" s="78">
        <v>7.5241666666656215E-2</v>
      </c>
      <c r="AO127" s="115"/>
      <c r="AP127" s="115"/>
      <c r="AQ127" s="45">
        <v>41365</v>
      </c>
      <c r="AR127" s="52">
        <f>IF(MONTH(Serie_Encadeada[[#This Row],[Período]])=1,Serie_Encadeada[[#This Row],[Fat.real]],Serie_Encadeada[[#This Row],[Fat.real]]+AR126)</f>
        <v>512.95409999999993</v>
      </c>
      <c r="AS127" s="52">
        <f>IF(MONTH(Serie_Encadeada[[#This Row],[Período]])=1,Serie_Encadeada[[#This Row],[Emprego]],Serie_Encadeada[[#This Row],[Emprego]]+AS126)</f>
        <v>508.47589999999997</v>
      </c>
      <c r="AT127" s="52">
        <f>IF(MONTH(Serie_Encadeada[[#This Row],[Período]])=1,Serie_Encadeada[[#This Row],[Horas]],Serie_Encadeada[[#This Row],[Horas]]+AT126)</f>
        <v>489.65829999999994</v>
      </c>
      <c r="AU127" s="52">
        <f>IF(MONTH(Serie_Encadeada[[#This Row],[Período]])=1,Serie_Encadeada[[#This Row],[Massa Real]],Serie_Encadeada[[#This Row],[Massa Real]]+AU126)</f>
        <v>603.32060000000001</v>
      </c>
      <c r="AV127" s="52">
        <f>IF(MONTH(Serie_Encadeada[[#This Row],[Período]])=1,Serie_Encadeada[[#This Row],[RMR Real]],Serie_Encadeada[[#This Row],[RMR Real]]+AV126)</f>
        <v>475.04489999999998</v>
      </c>
      <c r="AW127" s="52">
        <f>IF(MONTH(Serie_Encadeada[[#This Row],[Período]])=1,Serie_Encadeada[[#This Row],[UCI]],Serie_Encadeada[[#This Row],[UCI]]+AW126)</f>
        <v>337.24079999999998</v>
      </c>
      <c r="AX127" s="52">
        <f t="shared" si="5"/>
        <v>84.310199999999995</v>
      </c>
      <c r="AY127" s="45">
        <v>41365</v>
      </c>
      <c r="AZ127" s="46">
        <f t="shared" si="10"/>
        <v>1632.2570999999998</v>
      </c>
      <c r="BA127" s="48">
        <f t="shared" si="11"/>
        <v>1510.0217000000002</v>
      </c>
      <c r="BB127" s="48">
        <f t="shared" si="11"/>
        <v>1467.2674999999999</v>
      </c>
      <c r="BC127" s="49">
        <f t="shared" si="11"/>
        <v>1775.6056999999998</v>
      </c>
      <c r="BD127" s="49">
        <f t="shared" si="11"/>
        <v>1410.6152000000002</v>
      </c>
      <c r="BE127" s="49">
        <f t="shared" si="12"/>
        <v>85.355083333333326</v>
      </c>
    </row>
    <row r="128" spans="1:57" ht="12.75" customHeight="1" x14ac:dyDescent="0.3">
      <c r="A128" s="2">
        <v>41395</v>
      </c>
      <c r="B128" s="31" t="str">
        <f>MONTH(Serie_Encadeada[[#This Row],[Período]])&amp;YEAR(Serie_Encadeada[[#This Row],[Período]])</f>
        <v>52013</v>
      </c>
      <c r="C128" s="5">
        <v>140.13220000000001</v>
      </c>
      <c r="D128" s="5">
        <v>128.85849999999999</v>
      </c>
      <c r="E128" s="5">
        <v>128.26830000000001</v>
      </c>
      <c r="F128" s="5">
        <v>140.29920000000001</v>
      </c>
      <c r="G128" s="5">
        <v>108.8785</v>
      </c>
      <c r="H128" s="5">
        <v>86.173400000000001</v>
      </c>
      <c r="J128" s="2">
        <v>41395</v>
      </c>
      <c r="K128" s="56">
        <v>0.51811241525890084</v>
      </c>
      <c r="L128" s="57">
        <v>0.31396159906333226</v>
      </c>
      <c r="M128" s="57">
        <v>-1.0097494379776439</v>
      </c>
      <c r="N128" s="58">
        <v>3.0217183944381265</v>
      </c>
      <c r="O128" s="58">
        <v>2.699192298586353</v>
      </c>
      <c r="P128" s="11">
        <v>-0.97759999999999536</v>
      </c>
      <c r="R128" s="2">
        <v>41395</v>
      </c>
      <c r="S128" s="64">
        <v>2.1612230867762712</v>
      </c>
      <c r="T128" s="62">
        <v>6.0634494974562019</v>
      </c>
      <c r="U128" s="62">
        <v>6.7972473970584026</v>
      </c>
      <c r="V128" s="62">
        <v>8.6123168463076833</v>
      </c>
      <c r="W128" s="62">
        <v>2.4032361674252014</v>
      </c>
      <c r="X128" s="63">
        <v>1.6483000000000061</v>
      </c>
      <c r="Z128" s="2">
        <v>41395</v>
      </c>
      <c r="AA128" s="64">
        <v>5.1181086520086172</v>
      </c>
      <c r="AB128" s="62">
        <v>4.5963452172525914</v>
      </c>
      <c r="AC128" s="62">
        <v>5.9995495341727105</v>
      </c>
      <c r="AD128" s="62">
        <v>4.1639976170108479</v>
      </c>
      <c r="AE128" s="62">
        <v>-0.30264847292793723</v>
      </c>
      <c r="AF128" s="63">
        <v>0.88419999999999277</v>
      </c>
      <c r="AH128" s="2">
        <v>41395</v>
      </c>
      <c r="AI128" s="76">
        <v>3.6020890953525626</v>
      </c>
      <c r="AJ128" s="77">
        <v>2.5385341823090637</v>
      </c>
      <c r="AK128" s="77">
        <v>4.2466649582276936</v>
      </c>
      <c r="AL128" s="77">
        <v>2.928761923635141</v>
      </c>
      <c r="AM128" s="77">
        <v>0.29428173645600048</v>
      </c>
      <c r="AN128" s="78">
        <v>0.36172500000000696</v>
      </c>
      <c r="AO128" s="115"/>
      <c r="AP128" s="115"/>
      <c r="AQ128" s="45">
        <v>41395</v>
      </c>
      <c r="AR128" s="52">
        <f>IF(MONTH(Serie_Encadeada[[#This Row],[Período]])=1,Serie_Encadeada[[#This Row],[Fat.real]],Serie_Encadeada[[#This Row],[Fat.real]]+AR127)</f>
        <v>653.08629999999994</v>
      </c>
      <c r="AS128" s="52">
        <f>IF(MONTH(Serie_Encadeada[[#This Row],[Período]])=1,Serie_Encadeada[[#This Row],[Emprego]],Serie_Encadeada[[#This Row],[Emprego]]+AS127)</f>
        <v>637.33439999999996</v>
      </c>
      <c r="AT128" s="52">
        <f>IF(MONTH(Serie_Encadeada[[#This Row],[Período]])=1,Serie_Encadeada[[#This Row],[Horas]],Serie_Encadeada[[#This Row],[Horas]]+AT127)</f>
        <v>617.92660000000001</v>
      </c>
      <c r="AU128" s="52">
        <f>IF(MONTH(Serie_Encadeada[[#This Row],[Período]])=1,Serie_Encadeada[[#This Row],[Massa Real]],Serie_Encadeada[[#This Row],[Massa Real]]+AU127)</f>
        <v>743.61980000000005</v>
      </c>
      <c r="AV128" s="52">
        <f>IF(MONTH(Serie_Encadeada[[#This Row],[Período]])=1,Serie_Encadeada[[#This Row],[RMR Real]],Serie_Encadeada[[#This Row],[RMR Real]]+AV127)</f>
        <v>583.92340000000002</v>
      </c>
      <c r="AW128" s="52">
        <f>IF(MONTH(Serie_Encadeada[[#This Row],[Período]])=1,Serie_Encadeada[[#This Row],[UCI]],Serie_Encadeada[[#This Row],[UCI]]+AW127)</f>
        <v>423.41419999999999</v>
      </c>
      <c r="AX128" s="52">
        <f t="shared" si="5"/>
        <v>84.682839999999999</v>
      </c>
      <c r="AY128" s="45">
        <v>41395</v>
      </c>
      <c r="AZ128" s="46">
        <f t="shared" si="10"/>
        <v>1635.2215999999999</v>
      </c>
      <c r="BA128" s="48">
        <f t="shared" si="11"/>
        <v>1517.3883000000003</v>
      </c>
      <c r="BB128" s="48">
        <f t="shared" si="11"/>
        <v>1475.4313</v>
      </c>
      <c r="BC128" s="49">
        <f t="shared" si="11"/>
        <v>1786.7305999999996</v>
      </c>
      <c r="BD128" s="49">
        <f t="shared" si="11"/>
        <v>1413.1704000000002</v>
      </c>
      <c r="BE128" s="49">
        <f t="shared" si="12"/>
        <v>85.492441666666664</v>
      </c>
    </row>
    <row r="129" spans="1:57" ht="12.75" customHeight="1" x14ac:dyDescent="0.3">
      <c r="A129" s="2">
        <v>41426</v>
      </c>
      <c r="B129" s="31" t="str">
        <f>MONTH(Serie_Encadeada[[#This Row],[Período]])&amp;YEAR(Serie_Encadeada[[#This Row],[Período]])</f>
        <v>62013</v>
      </c>
      <c r="C129" s="5">
        <v>136.18549999999999</v>
      </c>
      <c r="D129" s="5">
        <v>128.79400000000001</v>
      </c>
      <c r="E129" s="5">
        <v>123.9148</v>
      </c>
      <c r="F129" s="5">
        <v>134.65309999999999</v>
      </c>
      <c r="G129" s="5">
        <v>104.5492</v>
      </c>
      <c r="H129" s="5">
        <v>85.117099999999994</v>
      </c>
      <c r="J129" s="2">
        <v>41426</v>
      </c>
      <c r="K129" s="56">
        <v>-2.816411931019438</v>
      </c>
      <c r="L129" s="57">
        <v>-5.0054905186682389E-2</v>
      </c>
      <c r="M129" s="57">
        <v>-3.3940576120522459</v>
      </c>
      <c r="N129" s="58">
        <v>-4.0243280075724011</v>
      </c>
      <c r="O129" s="58">
        <v>-3.976267123444944</v>
      </c>
      <c r="P129" s="11">
        <v>-1.0563000000000073</v>
      </c>
      <c r="R129" s="2">
        <v>41426</v>
      </c>
      <c r="S129" s="64">
        <v>0.15259821441702467</v>
      </c>
      <c r="T129" s="62">
        <v>3.9573432172745227</v>
      </c>
      <c r="U129" s="62">
        <v>3.942899467597432</v>
      </c>
      <c r="V129" s="62">
        <v>4.3403501539691884</v>
      </c>
      <c r="W129" s="62">
        <v>0.36835612558861103</v>
      </c>
      <c r="X129" s="63">
        <v>-2.0339000000000027</v>
      </c>
      <c r="Z129" s="2">
        <v>41426</v>
      </c>
      <c r="AA129" s="64">
        <v>4.2264799652328202</v>
      </c>
      <c r="AB129" s="62">
        <v>4.4883737296424959</v>
      </c>
      <c r="AC129" s="62">
        <v>5.6503700547334752</v>
      </c>
      <c r="AD129" s="62">
        <v>4.1909965429540001</v>
      </c>
      <c r="AE129" s="62">
        <v>-0.20133026701735371</v>
      </c>
      <c r="AF129" s="63">
        <v>0.39785000000000537</v>
      </c>
      <c r="AH129" s="2">
        <v>41426</v>
      </c>
      <c r="AI129" s="76">
        <v>3.752698924211352</v>
      </c>
      <c r="AJ129" s="77">
        <v>2.9558643896354719</v>
      </c>
      <c r="AK129" s="77">
        <v>4.4573633836993922</v>
      </c>
      <c r="AL129" s="77">
        <v>3.561437742066857</v>
      </c>
      <c r="AM129" s="77">
        <v>0.54438414778398236</v>
      </c>
      <c r="AN129" s="78">
        <v>0.11076666666666313</v>
      </c>
      <c r="AO129" s="115"/>
      <c r="AP129" s="115"/>
      <c r="AQ129" s="45">
        <v>41426</v>
      </c>
      <c r="AR129" s="52">
        <f>IF(MONTH(Serie_Encadeada[[#This Row],[Período]])=1,Serie_Encadeada[[#This Row],[Fat.real]],Serie_Encadeada[[#This Row],[Fat.real]]+AR128)</f>
        <v>789.27179999999998</v>
      </c>
      <c r="AS129" s="52">
        <f>IF(MONTH(Serie_Encadeada[[#This Row],[Período]])=1,Serie_Encadeada[[#This Row],[Emprego]],Serie_Encadeada[[#This Row],[Emprego]]+AS128)</f>
        <v>766.12839999999994</v>
      </c>
      <c r="AT129" s="52">
        <f>IF(MONTH(Serie_Encadeada[[#This Row],[Período]])=1,Serie_Encadeada[[#This Row],[Horas]],Serie_Encadeada[[#This Row],[Horas]]+AT128)</f>
        <v>741.84140000000002</v>
      </c>
      <c r="AU129" s="52">
        <f>IF(MONTH(Serie_Encadeada[[#This Row],[Período]])=1,Serie_Encadeada[[#This Row],[Massa Real]],Serie_Encadeada[[#This Row],[Massa Real]]+AU128)</f>
        <v>878.27290000000005</v>
      </c>
      <c r="AV129" s="52">
        <f>IF(MONTH(Serie_Encadeada[[#This Row],[Período]])=1,Serie_Encadeada[[#This Row],[RMR Real]],Serie_Encadeada[[#This Row],[RMR Real]]+AV128)</f>
        <v>688.47260000000006</v>
      </c>
      <c r="AW129" s="52">
        <f>IF(MONTH(Serie_Encadeada[[#This Row],[Período]])=1,Serie_Encadeada[[#This Row],[UCI]],Serie_Encadeada[[#This Row],[UCI]]+AW128)</f>
        <v>508.53129999999999</v>
      </c>
      <c r="AX129" s="52">
        <f t="shared" si="5"/>
        <v>84.755216666666669</v>
      </c>
      <c r="AY129" s="45">
        <v>41426</v>
      </c>
      <c r="AZ129" s="46">
        <f t="shared" si="10"/>
        <v>1635.4290999999998</v>
      </c>
      <c r="BA129" s="48">
        <f t="shared" si="11"/>
        <v>1522.2910999999999</v>
      </c>
      <c r="BB129" s="48">
        <f t="shared" si="11"/>
        <v>1480.1317999999999</v>
      </c>
      <c r="BC129" s="49">
        <f t="shared" si="11"/>
        <v>1792.3318999999997</v>
      </c>
      <c r="BD129" s="49">
        <f t="shared" si="11"/>
        <v>1413.5540999999998</v>
      </c>
      <c r="BE129" s="49">
        <f t="shared" si="12"/>
        <v>85.322949999999992</v>
      </c>
    </row>
    <row r="130" spans="1:57" ht="12.75" customHeight="1" x14ac:dyDescent="0.3">
      <c r="A130" s="2">
        <v>41456</v>
      </c>
      <c r="B130" s="31" t="str">
        <f>MONTH(Serie_Encadeada[[#This Row],[Período]])&amp;YEAR(Serie_Encadeada[[#This Row],[Período]])</f>
        <v>72013</v>
      </c>
      <c r="C130" s="5">
        <v>141.76079999999999</v>
      </c>
      <c r="D130" s="5">
        <v>128.5454</v>
      </c>
      <c r="E130" s="5">
        <v>127.28100000000001</v>
      </c>
      <c r="F130" s="5">
        <v>138.91749999999999</v>
      </c>
      <c r="G130" s="5">
        <v>108.0689</v>
      </c>
      <c r="H130" s="5">
        <v>84.2453</v>
      </c>
      <c r="J130" s="2">
        <v>41456</v>
      </c>
      <c r="K130" s="56">
        <v>4.0939013331081497</v>
      </c>
      <c r="L130" s="57">
        <v>-0.19302141404103479</v>
      </c>
      <c r="M130" s="57">
        <v>2.7165439479384275</v>
      </c>
      <c r="N130" s="58">
        <v>3.1669527103349235</v>
      </c>
      <c r="O130" s="58">
        <v>3.3665489549417886</v>
      </c>
      <c r="P130" s="11">
        <v>-0.87179999999999325</v>
      </c>
      <c r="R130" s="2">
        <v>41456</v>
      </c>
      <c r="S130" s="64">
        <v>-1.0507712216838367</v>
      </c>
      <c r="T130" s="62">
        <v>2.5603915226474747</v>
      </c>
      <c r="U130" s="62">
        <v>1.9516278250143255</v>
      </c>
      <c r="V130" s="62">
        <v>1.5498101572105751</v>
      </c>
      <c r="W130" s="62">
        <v>-0.98530111054814762</v>
      </c>
      <c r="X130" s="63">
        <v>-0.64879999999999427</v>
      </c>
      <c r="Z130" s="2">
        <v>41456</v>
      </c>
      <c r="AA130" s="64">
        <v>3.3869190477676283</v>
      </c>
      <c r="AB130" s="62">
        <v>4.2069169468563956</v>
      </c>
      <c r="AC130" s="62">
        <v>5.0920126929403198</v>
      </c>
      <c r="AD130" s="62">
        <v>3.8222185931507635</v>
      </c>
      <c r="AE130" s="62">
        <v>-0.30842078993669131</v>
      </c>
      <c r="AF130" s="63">
        <v>0.24832857142855858</v>
      </c>
      <c r="AH130" s="2">
        <v>41456</v>
      </c>
      <c r="AI130" s="76">
        <v>3.1936059923295752</v>
      </c>
      <c r="AJ130" s="77">
        <v>3.1526641648570735</v>
      </c>
      <c r="AK130" s="77">
        <v>4.2737172567478288</v>
      </c>
      <c r="AL130" s="77">
        <v>3.4603258963481709</v>
      </c>
      <c r="AM130" s="77">
        <v>0.27259649528322771</v>
      </c>
      <c r="AN130" s="78">
        <v>0.16330833333334738</v>
      </c>
      <c r="AO130" s="115"/>
      <c r="AP130" s="115"/>
      <c r="AQ130" s="45">
        <v>41456</v>
      </c>
      <c r="AR130" s="52">
        <f>IF(MONTH(Serie_Encadeada[[#This Row],[Período]])=1,Serie_Encadeada[[#This Row],[Fat.real]],Serie_Encadeada[[#This Row],[Fat.real]]+AR129)</f>
        <v>931.0326</v>
      </c>
      <c r="AS130" s="52">
        <f>IF(MONTH(Serie_Encadeada[[#This Row],[Período]])=1,Serie_Encadeada[[#This Row],[Emprego]],Serie_Encadeada[[#This Row],[Emprego]]+AS129)</f>
        <v>894.67379999999991</v>
      </c>
      <c r="AT130" s="52">
        <f>IF(MONTH(Serie_Encadeada[[#This Row],[Período]])=1,Serie_Encadeada[[#This Row],[Horas]],Serie_Encadeada[[#This Row],[Horas]]+AT129)</f>
        <v>869.12239999999997</v>
      </c>
      <c r="AU130" s="52">
        <f>IF(MONTH(Serie_Encadeada[[#This Row],[Período]])=1,Serie_Encadeada[[#This Row],[Massa Real]],Serie_Encadeada[[#This Row],[Massa Real]]+AU129)</f>
        <v>1017.1904000000001</v>
      </c>
      <c r="AV130" s="52">
        <f>IF(MONTH(Serie_Encadeada[[#This Row],[Período]])=1,Serie_Encadeada[[#This Row],[RMR Real]],Serie_Encadeada[[#This Row],[RMR Real]]+AV129)</f>
        <v>796.54150000000004</v>
      </c>
      <c r="AW130" s="52">
        <f>IF(MONTH(Serie_Encadeada[[#This Row],[Período]])=1,Serie_Encadeada[[#This Row],[UCI]],Serie_Encadeada[[#This Row],[UCI]]+AW129)</f>
        <v>592.77660000000003</v>
      </c>
      <c r="AX130" s="52">
        <f t="shared" si="5"/>
        <v>84.682371428571429</v>
      </c>
      <c r="AY130" s="45">
        <v>41456</v>
      </c>
      <c r="AZ130" s="46">
        <f t="shared" si="10"/>
        <v>1633.9236999999998</v>
      </c>
      <c r="BA130" s="48">
        <f t="shared" si="11"/>
        <v>1525.5001999999999</v>
      </c>
      <c r="BB130" s="48">
        <f t="shared" si="11"/>
        <v>1482.5682999999999</v>
      </c>
      <c r="BC130" s="49">
        <f t="shared" si="11"/>
        <v>1794.452</v>
      </c>
      <c r="BD130" s="49">
        <f t="shared" si="11"/>
        <v>1412.4786999999999</v>
      </c>
      <c r="BE130" s="49">
        <f t="shared" si="12"/>
        <v>85.268883333333335</v>
      </c>
    </row>
    <row r="131" spans="1:57" ht="12.75" customHeight="1" x14ac:dyDescent="0.3">
      <c r="A131" s="2">
        <v>41487</v>
      </c>
      <c r="B131" s="31" t="str">
        <f>MONTH(Serie_Encadeada[[#This Row],[Período]])&amp;YEAR(Serie_Encadeada[[#This Row],[Período]])</f>
        <v>82013</v>
      </c>
      <c r="C131" s="5">
        <v>141.1781</v>
      </c>
      <c r="D131" s="5">
        <v>128.6876</v>
      </c>
      <c r="E131" s="5">
        <v>130.0881</v>
      </c>
      <c r="F131" s="5">
        <v>133.3955</v>
      </c>
      <c r="G131" s="5">
        <v>103.6584</v>
      </c>
      <c r="H131" s="5">
        <v>85.392799999999994</v>
      </c>
      <c r="J131" s="2">
        <v>41487</v>
      </c>
      <c r="K131" s="56">
        <v>-0.4110445200647771</v>
      </c>
      <c r="L131" s="57">
        <v>0.11062239488927846</v>
      </c>
      <c r="M131" s="57">
        <v>2.2054352181393853</v>
      </c>
      <c r="N131" s="58">
        <v>-3.9750211456439914</v>
      </c>
      <c r="O131" s="58">
        <v>-4.0811926465430837</v>
      </c>
      <c r="P131" s="11">
        <v>1.1474999999999937</v>
      </c>
      <c r="R131" s="2">
        <v>41487</v>
      </c>
      <c r="S131" s="67">
        <v>-7.0268814336413348</v>
      </c>
      <c r="T131" s="58">
        <v>2.3754669789406058</v>
      </c>
      <c r="U131" s="58">
        <v>1.5504844190445237</v>
      </c>
      <c r="V131" s="58">
        <v>0.14451626464869069</v>
      </c>
      <c r="W131" s="58">
        <v>-2.1791566478810545</v>
      </c>
      <c r="X131" s="12">
        <v>-1.7582000000000022</v>
      </c>
      <c r="Z131" s="2">
        <v>41487</v>
      </c>
      <c r="AA131" s="67">
        <v>1.8843087757414123</v>
      </c>
      <c r="AB131" s="58">
        <v>3.9730184209058335</v>
      </c>
      <c r="AC131" s="58">
        <v>4.6170148698666713</v>
      </c>
      <c r="AD131" s="58">
        <v>3.3820524005892469</v>
      </c>
      <c r="AE131" s="58">
        <v>-0.52747406719357859</v>
      </c>
      <c r="AF131" s="12">
        <v>-2.487500000000864E-3</v>
      </c>
      <c r="AH131" s="2">
        <v>41487</v>
      </c>
      <c r="AI131" s="76">
        <v>1.8558909630724196</v>
      </c>
      <c r="AJ131" s="77">
        <v>3.3417445325739923</v>
      </c>
      <c r="AK131" s="77">
        <v>4.0873303060188118</v>
      </c>
      <c r="AL131" s="77">
        <v>3.1816484955291942</v>
      </c>
      <c r="AM131" s="77">
        <v>-0.15541313874711071</v>
      </c>
      <c r="AN131" s="78">
        <v>6.1316666666670017E-2</v>
      </c>
      <c r="AO131" s="110"/>
      <c r="AP131" s="110"/>
      <c r="AQ131" s="45">
        <v>41487</v>
      </c>
      <c r="AR131" s="52">
        <f>IF(MONTH(Serie_Encadeada[[#This Row],[Período]])=1,Serie_Encadeada[[#This Row],[Fat.real]],Serie_Encadeada[[#This Row],[Fat.real]]+AR130)</f>
        <v>1072.2107000000001</v>
      </c>
      <c r="AS131" s="52">
        <f>IF(MONTH(Serie_Encadeada[[#This Row],[Período]])=1,Serie_Encadeada[[#This Row],[Emprego]],Serie_Encadeada[[#This Row],[Emprego]]+AS130)</f>
        <v>1023.3613999999999</v>
      </c>
      <c r="AT131" s="52">
        <f>IF(MONTH(Serie_Encadeada[[#This Row],[Período]])=1,Serie_Encadeada[[#This Row],[Horas]],Serie_Encadeada[[#This Row],[Horas]]+AT130)</f>
        <v>999.21049999999991</v>
      </c>
      <c r="AU131" s="52">
        <f>IF(MONTH(Serie_Encadeada[[#This Row],[Período]])=1,Serie_Encadeada[[#This Row],[Massa Real]],Serie_Encadeada[[#This Row],[Massa Real]]+AU130)</f>
        <v>1150.5859</v>
      </c>
      <c r="AV131" s="52">
        <f>IF(MONTH(Serie_Encadeada[[#This Row],[Período]])=1,Serie_Encadeada[[#This Row],[RMR Real]],Serie_Encadeada[[#This Row],[RMR Real]]+AV130)</f>
        <v>900.19990000000007</v>
      </c>
      <c r="AW131" s="52">
        <f>IF(MONTH(Serie_Encadeada[[#This Row],[Período]])=1,Serie_Encadeada[[#This Row],[UCI]],Serie_Encadeada[[#This Row],[UCI]]+AW130)</f>
        <v>678.1694</v>
      </c>
      <c r="AX131" s="52">
        <f t="shared" si="5"/>
        <v>84.771174999999999</v>
      </c>
      <c r="AY131" s="45">
        <v>41487</v>
      </c>
      <c r="AZ131" s="46">
        <f t="shared" si="10"/>
        <v>1623.2535</v>
      </c>
      <c r="BA131" s="48">
        <f t="shared" si="11"/>
        <v>1528.4862000000001</v>
      </c>
      <c r="BB131" s="48">
        <f t="shared" si="11"/>
        <v>1484.5544999999997</v>
      </c>
      <c r="BC131" s="49">
        <f t="shared" si="11"/>
        <v>1794.6445000000001</v>
      </c>
      <c r="BD131" s="49">
        <f t="shared" si="11"/>
        <v>1410.1695</v>
      </c>
      <c r="BE131" s="49">
        <f t="shared" si="12"/>
        <v>85.12236666666665</v>
      </c>
    </row>
    <row r="132" spans="1:57" ht="12.75" customHeight="1" x14ac:dyDescent="0.3">
      <c r="A132" s="2">
        <v>41518</v>
      </c>
      <c r="B132" s="31" t="str">
        <f>MONTH(Serie_Encadeada[[#This Row],[Período]])&amp;YEAR(Serie_Encadeada[[#This Row],[Período]])</f>
        <v>92013</v>
      </c>
      <c r="C132" s="5">
        <v>137.92150000000001</v>
      </c>
      <c r="D132" s="5">
        <v>128.161</v>
      </c>
      <c r="E132" s="5">
        <v>123.9718</v>
      </c>
      <c r="F132" s="5">
        <v>133.2681</v>
      </c>
      <c r="G132" s="5">
        <v>103.9849</v>
      </c>
      <c r="H132" s="5">
        <v>84.073599999999999</v>
      </c>
      <c r="J132" s="2">
        <v>41518</v>
      </c>
      <c r="K132" s="56">
        <v>-2.3067317098048434</v>
      </c>
      <c r="L132" s="57">
        <v>-0.40920803558384955</v>
      </c>
      <c r="M132" s="57">
        <v>-4.7016598751153991</v>
      </c>
      <c r="N132" s="58">
        <v>-9.5505470574340529E-2</v>
      </c>
      <c r="O132" s="58">
        <v>0.31497688561659815</v>
      </c>
      <c r="P132" s="11">
        <v>-1.319199999999995</v>
      </c>
      <c r="R132" s="2">
        <v>41518</v>
      </c>
      <c r="S132" s="67">
        <v>2.3108712278283847</v>
      </c>
      <c r="T132" s="58">
        <v>1.8718488213210653</v>
      </c>
      <c r="U132" s="58">
        <v>2.3826729112280778</v>
      </c>
      <c r="V132" s="58">
        <v>4.3484490797834257</v>
      </c>
      <c r="W132" s="58">
        <v>2.4310214052818742</v>
      </c>
      <c r="X132" s="12">
        <v>-1.6687000000000012</v>
      </c>
      <c r="Z132" s="2">
        <v>41518</v>
      </c>
      <c r="AA132" s="67">
        <v>1.9327453832248394</v>
      </c>
      <c r="AB132" s="58">
        <v>3.7348877919339261</v>
      </c>
      <c r="AC132" s="58">
        <v>4.3656218015340089</v>
      </c>
      <c r="AD132" s="58">
        <v>3.4815340222139795</v>
      </c>
      <c r="AE132" s="58">
        <v>-0.22907322315245396</v>
      </c>
      <c r="AF132" s="12">
        <v>-0.18762222222223102</v>
      </c>
      <c r="AH132" s="2">
        <v>41518</v>
      </c>
      <c r="AI132" s="76">
        <v>2.5366455459220001</v>
      </c>
      <c r="AJ132" s="77">
        <v>3.4598370950057986</v>
      </c>
      <c r="AK132" s="77">
        <v>4.2068854439242829</v>
      </c>
      <c r="AL132" s="77">
        <v>3.7501494125909653</v>
      </c>
      <c r="AM132" s="77">
        <v>0.29007102047236577</v>
      </c>
      <c r="AN132" s="78">
        <v>-6.583333333196606E-4</v>
      </c>
      <c r="AO132" s="110"/>
      <c r="AP132" s="110"/>
      <c r="AQ132" s="45">
        <v>41518</v>
      </c>
      <c r="AR132" s="52">
        <f>IF(MONTH(Serie_Encadeada[[#This Row],[Período]])=1,Serie_Encadeada[[#This Row],[Fat.real]],Serie_Encadeada[[#This Row],[Fat.real]]+AR131)</f>
        <v>1210.1322</v>
      </c>
      <c r="AS132" s="52">
        <f>IF(MONTH(Serie_Encadeada[[#This Row],[Período]])=1,Serie_Encadeada[[#This Row],[Emprego]],Serie_Encadeada[[#This Row],[Emprego]]+AS131)</f>
        <v>1151.5223999999998</v>
      </c>
      <c r="AT132" s="52">
        <f>IF(MONTH(Serie_Encadeada[[#This Row],[Período]])=1,Serie_Encadeada[[#This Row],[Horas]],Serie_Encadeada[[#This Row],[Horas]]+AT131)</f>
        <v>1123.1822999999999</v>
      </c>
      <c r="AU132" s="52">
        <f>IF(MONTH(Serie_Encadeada[[#This Row],[Período]])=1,Serie_Encadeada[[#This Row],[Massa Real]],Serie_Encadeada[[#This Row],[Massa Real]]+AU131)</f>
        <v>1283.854</v>
      </c>
      <c r="AV132" s="52">
        <f>IF(MONTH(Serie_Encadeada[[#This Row],[Período]])=1,Serie_Encadeada[[#This Row],[RMR Real]],Serie_Encadeada[[#This Row],[RMR Real]]+AV131)</f>
        <v>1004.1848000000001</v>
      </c>
      <c r="AW132" s="52">
        <f>IF(MONTH(Serie_Encadeada[[#This Row],[Período]])=1,Serie_Encadeada[[#This Row],[UCI]],Serie_Encadeada[[#This Row],[UCI]]+AW131)</f>
        <v>762.24299999999994</v>
      </c>
      <c r="AX132" s="52">
        <f t="shared" si="5"/>
        <v>84.693666666666658</v>
      </c>
      <c r="AY132" s="45">
        <v>41518</v>
      </c>
      <c r="AZ132" s="46">
        <f t="shared" si="10"/>
        <v>1626.3687</v>
      </c>
      <c r="BA132" s="48">
        <f t="shared" si="11"/>
        <v>1530.8411000000001</v>
      </c>
      <c r="BB132" s="48">
        <f t="shared" si="11"/>
        <v>1487.4395999999999</v>
      </c>
      <c r="BC132" s="49">
        <f t="shared" si="11"/>
        <v>1800.1981000000001</v>
      </c>
      <c r="BD132" s="49">
        <f t="shared" si="11"/>
        <v>1412.6373999999998</v>
      </c>
      <c r="BE132" s="49">
        <f t="shared" si="12"/>
        <v>84.983308333333341</v>
      </c>
    </row>
    <row r="133" spans="1:57" x14ac:dyDescent="0.3">
      <c r="A133" s="2">
        <v>41548</v>
      </c>
      <c r="B133" s="31" t="str">
        <f>MONTH(Serie_Encadeada[[#This Row],[Período]])&amp;YEAR(Serie_Encadeada[[#This Row],[Período]])</f>
        <v>102013</v>
      </c>
      <c r="C133" s="5">
        <v>135.2988</v>
      </c>
      <c r="D133" s="5">
        <v>127.8741</v>
      </c>
      <c r="E133" s="5">
        <v>129.69980000000001</v>
      </c>
      <c r="F133" s="5">
        <v>143.3039</v>
      </c>
      <c r="G133" s="5">
        <v>112.0663</v>
      </c>
      <c r="H133" s="5">
        <v>84.914000000000001</v>
      </c>
      <c r="J133" s="2">
        <v>41548</v>
      </c>
      <c r="K133" s="56">
        <v>-1.901588947335991</v>
      </c>
      <c r="L133" s="57">
        <v>-0.22385905228579897</v>
      </c>
      <c r="M133" s="57">
        <v>4.6204056083722334</v>
      </c>
      <c r="N133" s="58">
        <v>7.530534313913078</v>
      </c>
      <c r="O133" s="58">
        <v>7.7717053149063009</v>
      </c>
      <c r="P133" s="11">
        <v>0.84040000000000248</v>
      </c>
      <c r="R133" s="2">
        <v>41548</v>
      </c>
      <c r="S133" s="67">
        <v>-5.4267889908256883</v>
      </c>
      <c r="T133" s="58">
        <v>1.2491240849904819</v>
      </c>
      <c r="U133" s="58">
        <v>2.15920950546833</v>
      </c>
      <c r="V133" s="58">
        <v>3.7945922533533176</v>
      </c>
      <c r="W133" s="58">
        <v>2.5139478274869367</v>
      </c>
      <c r="X133" s="12">
        <v>-2.2369999999999948</v>
      </c>
      <c r="Z133" s="2">
        <v>41548</v>
      </c>
      <c r="AA133" s="67">
        <v>1.1412596765689289</v>
      </c>
      <c r="AB133" s="58">
        <v>3.480962208963041</v>
      </c>
      <c r="AC133" s="58">
        <v>4.1327988510237343</v>
      </c>
      <c r="AD133" s="58">
        <v>3.5128835346340654</v>
      </c>
      <c r="AE133" s="58">
        <v>3.9666304746744978E-2</v>
      </c>
      <c r="AF133" s="12">
        <v>-0.39256000000000313</v>
      </c>
      <c r="AH133" s="2">
        <v>41548</v>
      </c>
      <c r="AI133" s="76">
        <v>1.5723649721131925</v>
      </c>
      <c r="AJ133" s="77">
        <v>3.4448873778121203</v>
      </c>
      <c r="AK133" s="77">
        <v>3.8442806412672046</v>
      </c>
      <c r="AL133" s="77">
        <v>3.8733599533793575</v>
      </c>
      <c r="AM133" s="77">
        <v>0.42309530485680824</v>
      </c>
      <c r="AN133" s="78">
        <v>-0.28714166666665619</v>
      </c>
      <c r="AO133" s="110"/>
      <c r="AP133" s="110"/>
      <c r="AQ133" s="45">
        <v>41548</v>
      </c>
      <c r="AR133" s="52">
        <f>IF(MONTH(Serie_Encadeada[[#This Row],[Período]])=1,Serie_Encadeada[[#This Row],[Fat.real]],Serie_Encadeada[[#This Row],[Fat.real]]+AR132)</f>
        <v>1345.431</v>
      </c>
      <c r="AS133" s="52">
        <f>IF(MONTH(Serie_Encadeada[[#This Row],[Período]])=1,Serie_Encadeada[[#This Row],[Emprego]],Serie_Encadeada[[#This Row],[Emprego]]+AS132)</f>
        <v>1279.3964999999998</v>
      </c>
      <c r="AT133" s="52">
        <f>IF(MONTH(Serie_Encadeada[[#This Row],[Período]])=1,Serie_Encadeada[[#This Row],[Horas]],Serie_Encadeada[[#This Row],[Horas]]+AT132)</f>
        <v>1252.8821</v>
      </c>
      <c r="AU133" s="52">
        <f>IF(MONTH(Serie_Encadeada[[#This Row],[Período]])=1,Serie_Encadeada[[#This Row],[Massa Real]],Serie_Encadeada[[#This Row],[Massa Real]]+AU132)</f>
        <v>1427.1579000000002</v>
      </c>
      <c r="AV133" s="52">
        <f>IF(MONTH(Serie_Encadeada[[#This Row],[Período]])=1,Serie_Encadeada[[#This Row],[RMR Real]],Serie_Encadeada[[#This Row],[RMR Real]]+AV132)</f>
        <v>1116.2511000000002</v>
      </c>
      <c r="AW133" s="52">
        <f>IF(MONTH(Serie_Encadeada[[#This Row],[Período]])=1,Serie_Encadeada[[#This Row],[UCI]],Serie_Encadeada[[#This Row],[UCI]]+AW132)</f>
        <v>847.15699999999993</v>
      </c>
      <c r="AX133" s="52">
        <f t="shared" ref="AX133:AX188" si="13">AW133/MONTH(AQ133)</f>
        <v>84.715699999999998</v>
      </c>
      <c r="AY133" s="45">
        <v>41548</v>
      </c>
      <c r="AZ133" s="46">
        <f t="shared" si="10"/>
        <v>1618.605</v>
      </c>
      <c r="BA133" s="48">
        <f t="shared" si="11"/>
        <v>1532.4187000000002</v>
      </c>
      <c r="BB133" s="48">
        <f t="shared" si="11"/>
        <v>1490.1809000000001</v>
      </c>
      <c r="BC133" s="49">
        <f t="shared" si="11"/>
        <v>1805.4371000000001</v>
      </c>
      <c r="BD133" s="49">
        <f t="shared" si="11"/>
        <v>1415.3856000000001</v>
      </c>
      <c r="BE133" s="49">
        <f t="shared" si="12"/>
        <v>84.796891666666667</v>
      </c>
    </row>
    <row r="134" spans="1:57" ht="12.75" customHeight="1" x14ac:dyDescent="0.3">
      <c r="A134" s="2">
        <v>41579</v>
      </c>
      <c r="B134" s="31" t="str">
        <f>MONTH(Serie_Encadeada[[#This Row],[Período]])&amp;YEAR(Serie_Encadeada[[#This Row],[Período]])</f>
        <v>112013</v>
      </c>
      <c r="C134" s="5">
        <v>131.2895</v>
      </c>
      <c r="D134" s="5">
        <v>126.4592</v>
      </c>
      <c r="E134" s="5">
        <v>122.41079999999999</v>
      </c>
      <c r="F134" s="5">
        <v>162.6172</v>
      </c>
      <c r="G134" s="5">
        <v>128.5926</v>
      </c>
      <c r="H134" s="5">
        <v>87.150999999999996</v>
      </c>
      <c r="J134" s="2">
        <v>41579</v>
      </c>
      <c r="K134" s="56">
        <v>-2.9632930964650064</v>
      </c>
      <c r="L134" s="57">
        <v>-1.1064789507804966</v>
      </c>
      <c r="M134" s="57">
        <v>-5.6199007245963486</v>
      </c>
      <c r="N134" s="58">
        <v>13.477162868561148</v>
      </c>
      <c r="O134" s="58">
        <v>14.746895364618986</v>
      </c>
      <c r="P134" s="11">
        <v>2.2369999999999948</v>
      </c>
      <c r="R134" s="2">
        <v>41579</v>
      </c>
      <c r="S134" s="56">
        <v>-7.6556299402562189</v>
      </c>
      <c r="T134" s="58">
        <v>-0.3643978925589601</v>
      </c>
      <c r="U134" s="58">
        <v>9.747194410735667E-2</v>
      </c>
      <c r="V134" s="58">
        <v>-1.6053691405115484</v>
      </c>
      <c r="W134" s="58">
        <v>-1.2455602102684282</v>
      </c>
      <c r="X134" s="12">
        <v>1.5725999999999942</v>
      </c>
      <c r="Z134" s="2">
        <v>41579</v>
      </c>
      <c r="AA134" s="56">
        <v>0.29185223378714609</v>
      </c>
      <c r="AB134" s="58">
        <v>3.1229585096542749</v>
      </c>
      <c r="AC134" s="58">
        <v>3.7604824808125485</v>
      </c>
      <c r="AD134" s="58">
        <v>2.9650219790176835</v>
      </c>
      <c r="AE134" s="58">
        <v>-9.4645122923093059E-2</v>
      </c>
      <c r="AF134" s="12">
        <v>-0.21390909090909815</v>
      </c>
      <c r="AH134" s="2">
        <v>41579</v>
      </c>
      <c r="AI134" s="76">
        <v>0.33252780857720504</v>
      </c>
      <c r="AJ134" s="77">
        <v>3.1600885639866765</v>
      </c>
      <c r="AK134" s="77">
        <v>3.6655288245868465</v>
      </c>
      <c r="AL134" s="77">
        <v>3.0869581825060419</v>
      </c>
      <c r="AM134" s="77">
        <v>-3.3954539241811313E-2</v>
      </c>
      <c r="AN134" s="78">
        <v>-0.14327499999998849</v>
      </c>
      <c r="AO134" s="110"/>
      <c r="AP134" s="110"/>
      <c r="AQ134" s="45">
        <v>41579</v>
      </c>
      <c r="AR134" s="52">
        <f>IF(MONTH(Serie_Encadeada[[#This Row],[Período]])=1,Serie_Encadeada[[#This Row],[Fat.real]],Serie_Encadeada[[#This Row],[Fat.real]]+AR133)</f>
        <v>1476.7205000000001</v>
      </c>
      <c r="AS134" s="52">
        <f>IF(MONTH(Serie_Encadeada[[#This Row],[Período]])=1,Serie_Encadeada[[#This Row],[Emprego]],Serie_Encadeada[[#This Row],[Emprego]]+AS133)</f>
        <v>1405.8556999999998</v>
      </c>
      <c r="AT134" s="52">
        <f>IF(MONTH(Serie_Encadeada[[#This Row],[Período]])=1,Serie_Encadeada[[#This Row],[Horas]],Serie_Encadeada[[#This Row],[Horas]]+AT133)</f>
        <v>1375.2928999999999</v>
      </c>
      <c r="AU134" s="52">
        <f>IF(MONTH(Serie_Encadeada[[#This Row],[Período]])=1,Serie_Encadeada[[#This Row],[Massa Real]],Serie_Encadeada[[#This Row],[Massa Real]]+AU133)</f>
        <v>1589.7751000000001</v>
      </c>
      <c r="AV134" s="52">
        <f>IF(MONTH(Serie_Encadeada[[#This Row],[Período]])=1,Serie_Encadeada[[#This Row],[RMR Real]],Serie_Encadeada[[#This Row],[RMR Real]]+AV133)</f>
        <v>1244.8437000000001</v>
      </c>
      <c r="AW134" s="52">
        <f>IF(MONTH(Serie_Encadeada[[#This Row],[Período]])=1,Serie_Encadeada[[#This Row],[UCI]],Serie_Encadeada[[#This Row],[UCI]]+AW133)</f>
        <v>934.30799999999988</v>
      </c>
      <c r="AX134" s="52">
        <f t="shared" si="13"/>
        <v>84.937090909090898</v>
      </c>
      <c r="AY134" s="45">
        <v>41579</v>
      </c>
      <c r="AZ134" s="46">
        <f t="shared" si="10"/>
        <v>1607.7207000000001</v>
      </c>
      <c r="BA134" s="48">
        <f t="shared" si="11"/>
        <v>1531.9562000000001</v>
      </c>
      <c r="BB134" s="48">
        <f t="shared" si="11"/>
        <v>1490.3000999999999</v>
      </c>
      <c r="BC134" s="49">
        <f t="shared" si="11"/>
        <v>1802.7839000000001</v>
      </c>
      <c r="BD134" s="49">
        <f t="shared" si="11"/>
        <v>1413.7636999999997</v>
      </c>
      <c r="BE134" s="49">
        <f t="shared" si="12"/>
        <v>84.927941666666669</v>
      </c>
    </row>
    <row r="135" spans="1:57" ht="12.75" customHeight="1" x14ac:dyDescent="0.3">
      <c r="A135" s="2">
        <v>41609</v>
      </c>
      <c r="B135" s="31" t="str">
        <f>MONTH(Serie_Encadeada[[#This Row],[Período]])&amp;YEAR(Serie_Encadeada[[#This Row],[Período]])</f>
        <v>122013</v>
      </c>
      <c r="C135" s="5">
        <v>128.73609999999999</v>
      </c>
      <c r="D135" s="5">
        <v>124.922</v>
      </c>
      <c r="E135" s="5">
        <v>111.19240000000001</v>
      </c>
      <c r="F135" s="5">
        <v>198.18199999999999</v>
      </c>
      <c r="G135" s="5">
        <v>158.6446</v>
      </c>
      <c r="H135" s="5">
        <v>87.150999999999996</v>
      </c>
      <c r="J135" s="2">
        <v>41609</v>
      </c>
      <c r="K135" s="56">
        <v>-1.9448623081053782</v>
      </c>
      <c r="L135" s="57">
        <v>-1.2155699229474792</v>
      </c>
      <c r="M135" s="57">
        <v>-9.164550840285326</v>
      </c>
      <c r="N135" s="58">
        <v>21.870257266758983</v>
      </c>
      <c r="O135" s="58">
        <v>23.369929529381931</v>
      </c>
      <c r="P135" s="11">
        <v>0</v>
      </c>
      <c r="R135" s="2">
        <v>41609</v>
      </c>
      <c r="S135" s="56">
        <v>-1.7283179720336406</v>
      </c>
      <c r="T135" s="58">
        <v>-0.93457202786666171</v>
      </c>
      <c r="U135" s="58">
        <v>-3.3170097176524522</v>
      </c>
      <c r="V135" s="58">
        <v>-6.9606513909284589</v>
      </c>
      <c r="W135" s="58">
        <v>-6.0829978688136341</v>
      </c>
      <c r="X135" s="12">
        <v>2.3237000000000023</v>
      </c>
      <c r="Z135" s="2">
        <v>41609</v>
      </c>
      <c r="AA135" s="56">
        <v>0.12680368765981004</v>
      </c>
      <c r="AB135" s="58">
        <v>2.7794221963949406</v>
      </c>
      <c r="AC135" s="58">
        <v>3.1954099560639304</v>
      </c>
      <c r="AD135" s="58">
        <v>1.7616919619026485</v>
      </c>
      <c r="AE135" s="58">
        <v>-0.8095520455594325</v>
      </c>
      <c r="AF135" s="12">
        <v>-2.4416666666837727E-3</v>
      </c>
      <c r="AH135" s="2">
        <v>41609</v>
      </c>
      <c r="AI135" s="76">
        <v>0.12680368765981004</v>
      </c>
      <c r="AJ135" s="77">
        <v>2.7794221963949406</v>
      </c>
      <c r="AK135" s="77">
        <v>3.1954099560639304</v>
      </c>
      <c r="AL135" s="77">
        <v>1.7616919619026485</v>
      </c>
      <c r="AM135" s="77">
        <v>-0.8095520455594325</v>
      </c>
      <c r="AN135" s="78">
        <v>-2.4416666666837727E-3</v>
      </c>
      <c r="AO135" s="110"/>
      <c r="AP135" s="110"/>
      <c r="AQ135" s="45">
        <v>41609</v>
      </c>
      <c r="AR135" s="52">
        <f>IF(MONTH(Serie_Encadeada[[#This Row],[Período]])=1,Serie_Encadeada[[#This Row],[Fat.real]],Serie_Encadeada[[#This Row],[Fat.real]]+AR134)</f>
        <v>1605.4566000000002</v>
      </c>
      <c r="AS135" s="52">
        <f>IF(MONTH(Serie_Encadeada[[#This Row],[Período]])=1,Serie_Encadeada[[#This Row],[Emprego]],Serie_Encadeada[[#This Row],[Emprego]]+AS134)</f>
        <v>1530.7776999999999</v>
      </c>
      <c r="AT135" s="52">
        <f>IF(MONTH(Serie_Encadeada[[#This Row],[Período]])=1,Serie_Encadeada[[#This Row],[Horas]],Serie_Encadeada[[#This Row],[Horas]]+AT134)</f>
        <v>1486.4852999999998</v>
      </c>
      <c r="AU135" s="52">
        <f>IF(MONTH(Serie_Encadeada[[#This Row],[Período]])=1,Serie_Encadeada[[#This Row],[Massa Real]],Serie_Encadeada[[#This Row],[Massa Real]]+AU134)</f>
        <v>1787.9571000000001</v>
      </c>
      <c r="AV135" s="52">
        <f>IF(MONTH(Serie_Encadeada[[#This Row],[Período]])=1,Serie_Encadeada[[#This Row],[RMR Real]],Serie_Encadeada[[#This Row],[RMR Real]]+AV134)</f>
        <v>1403.4883000000002</v>
      </c>
      <c r="AW135" s="52">
        <f>IF(MONTH(Serie_Encadeada[[#This Row],[Período]])=1,Serie_Encadeada[[#This Row],[UCI]],Serie_Encadeada[[#This Row],[UCI]]+AW134)</f>
        <v>1021.4589999999998</v>
      </c>
      <c r="AX135" s="52">
        <f t="shared" si="13"/>
        <v>85.121583333333319</v>
      </c>
      <c r="AY135" s="45">
        <v>41609</v>
      </c>
      <c r="AZ135" s="46">
        <f t="shared" si="10"/>
        <v>1605.4566000000002</v>
      </c>
      <c r="BA135" s="48">
        <f t="shared" si="11"/>
        <v>1530.7776999999999</v>
      </c>
      <c r="BB135" s="48">
        <f t="shared" si="11"/>
        <v>1486.4852999999998</v>
      </c>
      <c r="BC135" s="49">
        <f t="shared" si="11"/>
        <v>1787.9571000000001</v>
      </c>
      <c r="BD135" s="49">
        <f t="shared" si="11"/>
        <v>1403.4883000000002</v>
      </c>
      <c r="BE135" s="49">
        <f t="shared" si="12"/>
        <v>85.121583333333319</v>
      </c>
    </row>
    <row r="136" spans="1:57" ht="12.75" customHeight="1" x14ac:dyDescent="0.3">
      <c r="A136" s="2">
        <v>41640</v>
      </c>
      <c r="B136" s="31" t="str">
        <f>MONTH(Serie_Encadeada[[#This Row],[Período]])&amp;YEAR(Serie_Encadeada[[#This Row],[Período]])</f>
        <v>12014</v>
      </c>
      <c r="C136" s="5">
        <v>120.041</v>
      </c>
      <c r="D136" s="5">
        <v>124.86660000000001</v>
      </c>
      <c r="E136" s="5">
        <v>120.2398</v>
      </c>
      <c r="F136" s="5">
        <v>149.27709999999999</v>
      </c>
      <c r="G136" s="5">
        <v>119.5493</v>
      </c>
      <c r="H136" s="5">
        <v>85.6006</v>
      </c>
      <c r="J136" s="2">
        <v>41640</v>
      </c>
      <c r="K136" s="56">
        <v>-6.7542049199874761</v>
      </c>
      <c r="L136" s="57">
        <v>-4.4347672947912843E-2</v>
      </c>
      <c r="M136" s="57">
        <v>8.1367071850234325</v>
      </c>
      <c r="N136" s="58">
        <v>-24.676761764438748</v>
      </c>
      <c r="O136" s="58">
        <v>-24.643322243555719</v>
      </c>
      <c r="P136" s="11">
        <v>-1.5503999999999962</v>
      </c>
      <c r="R136" s="2">
        <v>41640</v>
      </c>
      <c r="S136" s="56">
        <v>-5.4176394160273391</v>
      </c>
      <c r="T136" s="58">
        <v>-1.5295782067438333</v>
      </c>
      <c r="U136" s="58">
        <v>-1.5775933127658774</v>
      </c>
      <c r="V136" s="58">
        <v>6.6607076126557754</v>
      </c>
      <c r="W136" s="58">
        <v>8.3176284688119466</v>
      </c>
      <c r="X136" s="12">
        <v>1.1935000000000002</v>
      </c>
      <c r="Z136" s="2">
        <v>41640</v>
      </c>
      <c r="AA136" s="56">
        <v>-5.4176394160273391</v>
      </c>
      <c r="AB136" s="58">
        <v>-1.5295782067438333</v>
      </c>
      <c r="AC136" s="58">
        <v>-1.5775933127658774</v>
      </c>
      <c r="AD136" s="58">
        <v>6.6607076126557754</v>
      </c>
      <c r="AE136" s="58">
        <v>8.3176284688119466</v>
      </c>
      <c r="AF136" s="12">
        <v>1.1935000000000002</v>
      </c>
      <c r="AH136" s="2">
        <v>41640</v>
      </c>
      <c r="AI136" s="76">
        <v>-0.92852277847223164</v>
      </c>
      <c r="AJ136" s="77">
        <v>2.3166980263635502</v>
      </c>
      <c r="AK136" s="77">
        <v>2.3232712833049445</v>
      </c>
      <c r="AL136" s="77">
        <v>2.0903980572095686</v>
      </c>
      <c r="AM136" s="77">
        <v>-5.2567851087104961E-2</v>
      </c>
      <c r="AN136" s="78">
        <v>5.7474999999996612E-2</v>
      </c>
      <c r="AO136" s="110"/>
      <c r="AP136" s="110"/>
      <c r="AQ136" s="45">
        <v>41640</v>
      </c>
      <c r="AR136" s="52">
        <f>IF(MONTH(Serie_Encadeada[[#This Row],[Período]])=1,Serie_Encadeada[[#This Row],[Fat.real]],Serie_Encadeada[[#This Row],[Fat.real]]+AR135)</f>
        <v>120.041</v>
      </c>
      <c r="AS136" s="52">
        <f>IF(MONTH(Serie_Encadeada[[#This Row],[Período]])=1,Serie_Encadeada[[#This Row],[Emprego]],Serie_Encadeada[[#This Row],[Emprego]]+AS135)</f>
        <v>124.86660000000001</v>
      </c>
      <c r="AT136" s="52">
        <f>IF(MONTH(Serie_Encadeada[[#This Row],[Período]])=1,Serie_Encadeada[[#This Row],[Horas]],Serie_Encadeada[[#This Row],[Horas]]+AT135)</f>
        <v>120.2398</v>
      </c>
      <c r="AU136" s="52">
        <f>IF(MONTH(Serie_Encadeada[[#This Row],[Período]])=1,Serie_Encadeada[[#This Row],[Massa Real]],Serie_Encadeada[[#This Row],[Massa Real]]+AU135)</f>
        <v>149.27709999999999</v>
      </c>
      <c r="AV136" s="52">
        <f>IF(MONTH(Serie_Encadeada[[#This Row],[Período]])=1,Serie_Encadeada[[#This Row],[RMR Real]],Serie_Encadeada[[#This Row],[RMR Real]]+AV135)</f>
        <v>119.5493</v>
      </c>
      <c r="AW136" s="52">
        <f>IF(MONTH(Serie_Encadeada[[#This Row],[Período]])=1,Serie_Encadeada[[#This Row],[UCI]],Serie_Encadeada[[#This Row],[UCI]]+AW135)</f>
        <v>85.6006</v>
      </c>
      <c r="AX136" s="52">
        <f t="shared" si="13"/>
        <v>85.6006</v>
      </c>
      <c r="AY136" s="45">
        <v>41640</v>
      </c>
      <c r="AZ136" s="46">
        <f t="shared" si="10"/>
        <v>1598.5807000000002</v>
      </c>
      <c r="BA136" s="48">
        <f t="shared" si="11"/>
        <v>1528.8380999999999</v>
      </c>
      <c r="BB136" s="48">
        <f t="shared" si="11"/>
        <v>1484.5580000000002</v>
      </c>
      <c r="BC136" s="49">
        <f t="shared" si="11"/>
        <v>1797.2791</v>
      </c>
      <c r="BD136" s="49">
        <f t="shared" si="11"/>
        <v>1412.6684</v>
      </c>
      <c r="BE136" s="49">
        <f t="shared" si="12"/>
        <v>85.221041666666665</v>
      </c>
    </row>
    <row r="137" spans="1:57" ht="12.75" customHeight="1" x14ac:dyDescent="0.3">
      <c r="A137" s="2">
        <v>41671</v>
      </c>
      <c r="B137" s="31" t="str">
        <f>MONTH(Serie_Encadeada[[#This Row],[Período]])&amp;YEAR(Serie_Encadeada[[#This Row],[Período]])</f>
        <v>22014</v>
      </c>
      <c r="C137" s="5">
        <v>122.973</v>
      </c>
      <c r="D137" s="5">
        <v>126.1965</v>
      </c>
      <c r="E137" s="5">
        <v>123.3485</v>
      </c>
      <c r="F137" s="5">
        <v>201.9059</v>
      </c>
      <c r="G137" s="5">
        <v>159.9933</v>
      </c>
      <c r="H137" s="5">
        <v>84.494900000000001</v>
      </c>
      <c r="J137" s="2">
        <v>41671</v>
      </c>
      <c r="K137" s="56">
        <v>2.4424988129055922</v>
      </c>
      <c r="L137" s="57">
        <v>1.0650566284338605</v>
      </c>
      <c r="M137" s="57">
        <v>2.5854168087438594</v>
      </c>
      <c r="N137" s="58">
        <v>35.255776003151198</v>
      </c>
      <c r="O137" s="58">
        <v>33.830394657266922</v>
      </c>
      <c r="P137" s="11">
        <v>-1.1056999999999988</v>
      </c>
      <c r="R137" s="2">
        <v>41671</v>
      </c>
      <c r="S137" s="56">
        <v>11.022835098502487</v>
      </c>
      <c r="T137" s="58">
        <v>0.21504744464394016</v>
      </c>
      <c r="U137" s="58">
        <v>7.8626581669683553</v>
      </c>
      <c r="V137" s="58">
        <v>5.9786705130708437</v>
      </c>
      <c r="W137" s="58">
        <v>5.7512586579206708</v>
      </c>
      <c r="X137" s="12">
        <v>2.8525999999999954</v>
      </c>
      <c r="Z137" s="2">
        <v>41671</v>
      </c>
      <c r="AA137" s="56">
        <v>2.2439357692634618</v>
      </c>
      <c r="AB137" s="58">
        <v>-0.66030445701550777</v>
      </c>
      <c r="AC137" s="58">
        <v>2.986672394060478</v>
      </c>
      <c r="AD137" s="58">
        <v>6.267514790267346</v>
      </c>
      <c r="AE137" s="58">
        <v>6.8337579917244202</v>
      </c>
      <c r="AF137" s="12">
        <v>2.023050000000012</v>
      </c>
      <c r="AH137" s="2">
        <v>41671</v>
      </c>
      <c r="AI137" s="76">
        <v>0.13375909301676744</v>
      </c>
      <c r="AJ137" s="77">
        <v>2.0653444016172791</v>
      </c>
      <c r="AK137" s="77">
        <v>2.777968547061556</v>
      </c>
      <c r="AL137" s="77">
        <v>1.532876533383156</v>
      </c>
      <c r="AM137" s="77">
        <v>-0.29954965492341695</v>
      </c>
      <c r="AN137" s="78">
        <v>0.42494999999998129</v>
      </c>
      <c r="AO137" s="110"/>
      <c r="AP137" s="110"/>
      <c r="AQ137" s="45">
        <v>41671</v>
      </c>
      <c r="AR137" s="52">
        <f>IF(MONTH(Serie_Encadeada[[#This Row],[Período]])=1,Serie_Encadeada[[#This Row],[Fat.real]],Serie_Encadeada[[#This Row],[Fat.real]]+AR136)</f>
        <v>243.01400000000001</v>
      </c>
      <c r="AS137" s="52">
        <f>IF(MONTH(Serie_Encadeada[[#This Row],[Período]])=1,Serie_Encadeada[[#This Row],[Emprego]],Serie_Encadeada[[#This Row],[Emprego]]+AS136)</f>
        <v>251.06310000000002</v>
      </c>
      <c r="AT137" s="52">
        <f>IF(MONTH(Serie_Encadeada[[#This Row],[Período]])=1,Serie_Encadeada[[#This Row],[Horas]],Serie_Encadeada[[#This Row],[Horas]]+AT136)</f>
        <v>243.5883</v>
      </c>
      <c r="AU137" s="52">
        <f>IF(MONTH(Serie_Encadeada[[#This Row],[Período]])=1,Serie_Encadeada[[#This Row],[Massa Real]],Serie_Encadeada[[#This Row],[Massa Real]]+AU136)</f>
        <v>351.18299999999999</v>
      </c>
      <c r="AV137" s="52">
        <f>IF(MONTH(Serie_Encadeada[[#This Row],[Período]])=1,Serie_Encadeada[[#This Row],[RMR Real]],Serie_Encadeada[[#This Row],[RMR Real]]+AV136)</f>
        <v>279.54259999999999</v>
      </c>
      <c r="AW137" s="52">
        <f>IF(MONTH(Serie_Encadeada[[#This Row],[Período]])=1,Serie_Encadeada[[#This Row],[UCI]],Serie_Encadeada[[#This Row],[UCI]]+AW136)</f>
        <v>170.09550000000002</v>
      </c>
      <c r="AX137" s="52">
        <f t="shared" si="13"/>
        <v>85.047750000000008</v>
      </c>
      <c r="AY137" s="45">
        <v>41671</v>
      </c>
      <c r="AZ137" s="46">
        <f t="shared" si="10"/>
        <v>1610.7900000000002</v>
      </c>
      <c r="BA137" s="48">
        <f t="shared" si="11"/>
        <v>1529.1088999999999</v>
      </c>
      <c r="BB137" s="48">
        <f t="shared" si="11"/>
        <v>1493.5495000000001</v>
      </c>
      <c r="BC137" s="49">
        <f t="shared" si="11"/>
        <v>1808.6693999999998</v>
      </c>
      <c r="BD137" s="49">
        <f t="shared" si="11"/>
        <v>1421.3696000000002</v>
      </c>
      <c r="BE137" s="49">
        <f t="shared" si="12"/>
        <v>85.458758333333321</v>
      </c>
    </row>
    <row r="138" spans="1:57" ht="12.75" customHeight="1" x14ac:dyDescent="0.3">
      <c r="A138" s="2">
        <v>41699</v>
      </c>
      <c r="B138" s="31" t="str">
        <f>MONTH(Serie_Encadeada[[#This Row],[Período]])&amp;YEAR(Serie_Encadeada[[#This Row],[Período]])</f>
        <v>32014</v>
      </c>
      <c r="C138" s="5">
        <v>126.2368</v>
      </c>
      <c r="D138" s="5">
        <v>127.3473</v>
      </c>
      <c r="E138" s="5">
        <v>120.3809</v>
      </c>
      <c r="F138" s="5">
        <v>148.46549999999999</v>
      </c>
      <c r="G138" s="5">
        <v>116.5831</v>
      </c>
      <c r="H138" s="5">
        <v>87.150999999999996</v>
      </c>
      <c r="J138" s="2">
        <v>41699</v>
      </c>
      <c r="K138" s="56">
        <v>2.6540785375651592</v>
      </c>
      <c r="L138" s="57">
        <v>0.9119111861264011</v>
      </c>
      <c r="M138" s="57">
        <v>-2.4058663056299867</v>
      </c>
      <c r="N138" s="58">
        <v>-26.467973447036471</v>
      </c>
      <c r="O138" s="58">
        <v>-27.13251117390541</v>
      </c>
      <c r="P138" s="11">
        <v>2.656099999999995</v>
      </c>
      <c r="R138" s="2">
        <v>41699</v>
      </c>
      <c r="S138" s="56">
        <v>-7.0856358877580083</v>
      </c>
      <c r="T138" s="58">
        <v>4.5958481814589593E-2</v>
      </c>
      <c r="U138" s="58">
        <v>-2.5709487485583695</v>
      </c>
      <c r="V138" s="58">
        <v>8.6339815813466156</v>
      </c>
      <c r="W138" s="58">
        <v>8.5840395578889996</v>
      </c>
      <c r="X138" s="12">
        <v>3.1105999999999909</v>
      </c>
      <c r="Z138" s="2">
        <v>41699</v>
      </c>
      <c r="AA138" s="56">
        <v>-1.1493686690892171</v>
      </c>
      <c r="AB138" s="58">
        <v>-0.42374007521167623</v>
      </c>
      <c r="AC138" s="58">
        <v>1.0796441695437979</v>
      </c>
      <c r="AD138" s="58">
        <v>6.9598500652379034</v>
      </c>
      <c r="AE138" s="58">
        <v>7.3429929436248838</v>
      </c>
      <c r="AF138" s="12">
        <v>2.3855666666666764</v>
      </c>
      <c r="AH138" s="2">
        <v>41699</v>
      </c>
      <c r="AI138" s="76">
        <v>-0.68387164404161116</v>
      </c>
      <c r="AJ138" s="77">
        <v>1.7456145720498351</v>
      </c>
      <c r="AK138" s="77">
        <v>2.5437773014699183</v>
      </c>
      <c r="AL138" s="77">
        <v>2.8470152786763681</v>
      </c>
      <c r="AM138" s="77">
        <v>1.2982891354503332</v>
      </c>
      <c r="AN138" s="78">
        <v>0.64135833333332926</v>
      </c>
      <c r="AO138" s="110"/>
      <c r="AP138" s="110"/>
      <c r="AQ138" s="45">
        <v>41699</v>
      </c>
      <c r="AR138" s="52">
        <f>IF(MONTH(Serie_Encadeada[[#This Row],[Período]])=1,Serie_Encadeada[[#This Row],[Fat.real]],Serie_Encadeada[[#This Row],[Fat.real]]+AR137)</f>
        <v>369.25080000000003</v>
      </c>
      <c r="AS138" s="52">
        <f>IF(MONTH(Serie_Encadeada[[#This Row],[Período]])=1,Serie_Encadeada[[#This Row],[Emprego]],Serie_Encadeada[[#This Row],[Emprego]]+AS137)</f>
        <v>378.41040000000004</v>
      </c>
      <c r="AT138" s="52">
        <f>IF(MONTH(Serie_Encadeada[[#This Row],[Período]])=1,Serie_Encadeada[[#This Row],[Horas]],Serie_Encadeada[[#This Row],[Horas]]+AT137)</f>
        <v>363.9692</v>
      </c>
      <c r="AU138" s="52">
        <f>IF(MONTH(Serie_Encadeada[[#This Row],[Período]])=1,Serie_Encadeada[[#This Row],[Massa Real]],Serie_Encadeada[[#This Row],[Massa Real]]+AU137)</f>
        <v>499.64850000000001</v>
      </c>
      <c r="AV138" s="52">
        <f>IF(MONTH(Serie_Encadeada[[#This Row],[Período]])=1,Serie_Encadeada[[#This Row],[RMR Real]],Serie_Encadeada[[#This Row],[RMR Real]]+AV137)</f>
        <v>396.12569999999999</v>
      </c>
      <c r="AW138" s="52">
        <f>IF(MONTH(Serie_Encadeada[[#This Row],[Período]])=1,Serie_Encadeada[[#This Row],[UCI]],Serie_Encadeada[[#This Row],[UCI]]+AW137)</f>
        <v>257.24650000000003</v>
      </c>
      <c r="AX138" s="52">
        <f t="shared" si="13"/>
        <v>85.748833333333337</v>
      </c>
      <c r="AY138" s="45">
        <v>41699</v>
      </c>
      <c r="AZ138" s="46">
        <f t="shared" si="10"/>
        <v>1601.1632</v>
      </c>
      <c r="BA138" s="48">
        <f t="shared" si="11"/>
        <v>1529.1674</v>
      </c>
      <c r="BB138" s="48">
        <f t="shared" si="11"/>
        <v>1490.3729000000003</v>
      </c>
      <c r="BC138" s="49">
        <f t="shared" si="11"/>
        <v>1820.4691</v>
      </c>
      <c r="BD138" s="49">
        <f t="shared" si="11"/>
        <v>1430.586</v>
      </c>
      <c r="BE138" s="49">
        <f t="shared" si="12"/>
        <v>85.717974999999981</v>
      </c>
    </row>
    <row r="139" spans="1:57" ht="12.75" customHeight="1" x14ac:dyDescent="0.3">
      <c r="A139" s="2">
        <v>41730</v>
      </c>
      <c r="B139" s="31" t="str">
        <f>MONTH(Serie_Encadeada[[#This Row],[Período]])&amp;YEAR(Serie_Encadeada[[#This Row],[Período]])</f>
        <v>42014</v>
      </c>
      <c r="C139" s="5">
        <v>119.40560000000001</v>
      </c>
      <c r="D139" s="5">
        <v>127.8177</v>
      </c>
      <c r="E139" s="5">
        <v>121.5219</v>
      </c>
      <c r="F139" s="5">
        <v>138.3151</v>
      </c>
      <c r="G139" s="5">
        <v>108.2129</v>
      </c>
      <c r="H139" s="5">
        <v>84.863200000000006</v>
      </c>
      <c r="J139" s="2">
        <v>41730</v>
      </c>
      <c r="K139" s="56">
        <v>-5.4114172729346715</v>
      </c>
      <c r="L139" s="57">
        <v>0.36938356761391716</v>
      </c>
      <c r="M139" s="57">
        <v>0.94782477951236899</v>
      </c>
      <c r="N139" s="58">
        <v>-6.8368745600829763</v>
      </c>
      <c r="O139" s="58">
        <v>-7.179599787619301</v>
      </c>
      <c r="P139" s="11">
        <v>-2.2877999999999901</v>
      </c>
      <c r="R139" s="2">
        <v>41730</v>
      </c>
      <c r="S139" s="56">
        <v>-14.349267878393132</v>
      </c>
      <c r="T139" s="58">
        <v>-0.49628197223622605</v>
      </c>
      <c r="U139" s="58">
        <v>-6.2162410371617636</v>
      </c>
      <c r="V139" s="58">
        <v>1.5647935405087674</v>
      </c>
      <c r="W139" s="58">
        <v>2.0713678668212312</v>
      </c>
      <c r="X139" s="12">
        <v>-2.2877999999999901</v>
      </c>
      <c r="Z139" s="2">
        <v>41730</v>
      </c>
      <c r="AA139" s="56">
        <v>-4.7368175827037762</v>
      </c>
      <c r="AB139" s="58">
        <v>-0.44206618248769058</v>
      </c>
      <c r="AC139" s="58">
        <v>-0.85104245144010082</v>
      </c>
      <c r="AD139" s="58">
        <v>5.742054887567245</v>
      </c>
      <c r="AE139" s="58">
        <v>6.1665118391966747</v>
      </c>
      <c r="AF139" s="12">
        <v>1.2172250000000133</v>
      </c>
      <c r="AH139" s="2">
        <v>41730</v>
      </c>
      <c r="AI139" s="76">
        <v>-3.1305239842424282</v>
      </c>
      <c r="AJ139" s="77">
        <v>1.2256909950366779</v>
      </c>
      <c r="AK139" s="77">
        <v>1.0257570620217691</v>
      </c>
      <c r="AL139" s="77">
        <v>2.6466686832555375</v>
      </c>
      <c r="AM139" s="77">
        <v>1.5714278422634298</v>
      </c>
      <c r="AN139" s="78">
        <v>0.17224166666665042</v>
      </c>
      <c r="AO139" s="110"/>
      <c r="AP139" s="110"/>
      <c r="AQ139" s="45">
        <v>41730</v>
      </c>
      <c r="AR139" s="52">
        <f>IF(MONTH(Serie_Encadeada[[#This Row],[Período]])=1,Serie_Encadeada[[#This Row],[Fat.real]],Serie_Encadeada[[#This Row],[Fat.real]]+AR138)</f>
        <v>488.65640000000002</v>
      </c>
      <c r="AS139" s="52">
        <f>IF(MONTH(Serie_Encadeada[[#This Row],[Período]])=1,Serie_Encadeada[[#This Row],[Emprego]],Serie_Encadeada[[#This Row],[Emprego]]+AS138)</f>
        <v>506.22810000000004</v>
      </c>
      <c r="AT139" s="52">
        <f>IF(MONTH(Serie_Encadeada[[#This Row],[Período]])=1,Serie_Encadeada[[#This Row],[Horas]],Serie_Encadeada[[#This Row],[Horas]]+AT138)</f>
        <v>485.49110000000002</v>
      </c>
      <c r="AU139" s="52">
        <f>IF(MONTH(Serie_Encadeada[[#This Row],[Período]])=1,Serie_Encadeada[[#This Row],[Massa Real]],Serie_Encadeada[[#This Row],[Massa Real]]+AU138)</f>
        <v>637.96360000000004</v>
      </c>
      <c r="AV139" s="52">
        <f>IF(MONTH(Serie_Encadeada[[#This Row],[Período]])=1,Serie_Encadeada[[#This Row],[RMR Real]],Serie_Encadeada[[#This Row],[RMR Real]]+AV138)</f>
        <v>504.33859999999999</v>
      </c>
      <c r="AW139" s="52">
        <f>IF(MONTH(Serie_Encadeada[[#This Row],[Período]])=1,Serie_Encadeada[[#This Row],[UCI]],Serie_Encadeada[[#This Row],[UCI]]+AW138)</f>
        <v>342.10970000000003</v>
      </c>
      <c r="AX139" s="52">
        <f t="shared" si="13"/>
        <v>85.527425000000008</v>
      </c>
      <c r="AY139" s="45">
        <v>41730</v>
      </c>
      <c r="AZ139" s="46">
        <f t="shared" si="10"/>
        <v>1581.1588999999999</v>
      </c>
      <c r="BA139" s="48">
        <f t="shared" si="11"/>
        <v>1528.5299</v>
      </c>
      <c r="BB139" s="48">
        <f t="shared" si="11"/>
        <v>1482.3181000000002</v>
      </c>
      <c r="BC139" s="49">
        <f t="shared" si="11"/>
        <v>1822.6001000000001</v>
      </c>
      <c r="BD139" s="49">
        <f t="shared" si="11"/>
        <v>1432.7820000000002</v>
      </c>
      <c r="BE139" s="49">
        <f t="shared" si="12"/>
        <v>85.527324999999976</v>
      </c>
    </row>
    <row r="140" spans="1:57" ht="12.75" customHeight="1" x14ac:dyDescent="0.3">
      <c r="A140" s="2">
        <v>41760</v>
      </c>
      <c r="B140" s="31" t="str">
        <f>MONTH(Serie_Encadeada[[#This Row],[Período]])&amp;YEAR(Serie_Encadeada[[#This Row],[Período]])</f>
        <v>52014</v>
      </c>
      <c r="C140" s="5">
        <v>128.5489</v>
      </c>
      <c r="D140" s="5">
        <v>128.40940000000001</v>
      </c>
      <c r="E140" s="5">
        <v>123.28870000000001</v>
      </c>
      <c r="F140" s="5">
        <v>141.4725</v>
      </c>
      <c r="G140" s="5">
        <v>110.1729</v>
      </c>
      <c r="H140" s="5">
        <v>85.942899999999995</v>
      </c>
      <c r="J140" s="2">
        <v>41760</v>
      </c>
      <c r="K140" s="56">
        <v>7.6573460541214109</v>
      </c>
      <c r="L140" s="57">
        <v>0.46292493136709784</v>
      </c>
      <c r="M140" s="57">
        <v>1.4538943186372197</v>
      </c>
      <c r="N140" s="58">
        <v>2.2827587154258615</v>
      </c>
      <c r="O140" s="58">
        <v>1.8112443156037714</v>
      </c>
      <c r="P140" s="11">
        <v>1.0796999999999883</v>
      </c>
      <c r="R140" s="2">
        <v>41760</v>
      </c>
      <c r="S140" s="56">
        <v>-8.2659802672048297</v>
      </c>
      <c r="T140" s="58">
        <v>-0.3485218282068992</v>
      </c>
      <c r="U140" s="58">
        <v>-3.8821750970426865</v>
      </c>
      <c r="V140" s="58">
        <v>0.83628416983131992</v>
      </c>
      <c r="W140" s="58">
        <v>1.1888481196930487</v>
      </c>
      <c r="X140" s="12">
        <v>-0.23050000000000637</v>
      </c>
      <c r="Z140" s="2">
        <v>41760</v>
      </c>
      <c r="AA140" s="56">
        <v>-5.4940671699896111</v>
      </c>
      <c r="AB140" s="58">
        <v>-0.42315305748440918</v>
      </c>
      <c r="AC140" s="58">
        <v>-1.4802405334225754</v>
      </c>
      <c r="AD140" s="58">
        <v>4.816480142137145</v>
      </c>
      <c r="AE140" s="58">
        <v>5.2383754444504094</v>
      </c>
      <c r="AF140" s="12">
        <v>0.92768000000000939</v>
      </c>
      <c r="AH140" s="2">
        <v>41760</v>
      </c>
      <c r="AI140" s="76">
        <v>-4.0145017653876369</v>
      </c>
      <c r="AJ140" s="77">
        <v>0.70466471897798866</v>
      </c>
      <c r="AK140" s="77">
        <v>0.1292638972753325</v>
      </c>
      <c r="AL140" s="77">
        <v>2.073216857650527</v>
      </c>
      <c r="AM140" s="77">
        <v>1.4793686592926052</v>
      </c>
      <c r="AN140" s="78">
        <v>1.5674999999987449E-2</v>
      </c>
      <c r="AO140" s="110"/>
      <c r="AP140" s="110"/>
      <c r="AQ140" s="45">
        <v>41760</v>
      </c>
      <c r="AR140" s="52">
        <f>IF(MONTH(Serie_Encadeada[[#This Row],[Período]])=1,Serie_Encadeada[[#This Row],[Fat.real]],Serie_Encadeada[[#This Row],[Fat.real]]+AR139)</f>
        <v>617.20530000000008</v>
      </c>
      <c r="AS140" s="52">
        <f>IF(MONTH(Serie_Encadeada[[#This Row],[Período]])=1,Serie_Encadeada[[#This Row],[Emprego]],Serie_Encadeada[[#This Row],[Emprego]]+AS139)</f>
        <v>634.63750000000005</v>
      </c>
      <c r="AT140" s="52">
        <f>IF(MONTH(Serie_Encadeada[[#This Row],[Período]])=1,Serie_Encadeada[[#This Row],[Horas]],Serie_Encadeada[[#This Row],[Horas]]+AT139)</f>
        <v>608.77980000000002</v>
      </c>
      <c r="AU140" s="52">
        <f>IF(MONTH(Serie_Encadeada[[#This Row],[Período]])=1,Serie_Encadeada[[#This Row],[Massa Real]],Serie_Encadeada[[#This Row],[Massa Real]]+AU139)</f>
        <v>779.43610000000001</v>
      </c>
      <c r="AV140" s="52">
        <f>IF(MONTH(Serie_Encadeada[[#This Row],[Período]])=1,Serie_Encadeada[[#This Row],[RMR Real]],Serie_Encadeada[[#This Row],[RMR Real]]+AV139)</f>
        <v>614.51149999999996</v>
      </c>
      <c r="AW140" s="52">
        <f>IF(MONTH(Serie_Encadeada[[#This Row],[Período]])=1,Serie_Encadeada[[#This Row],[UCI]],Serie_Encadeada[[#This Row],[UCI]]+AW139)</f>
        <v>428.05260000000004</v>
      </c>
      <c r="AX140" s="52">
        <f t="shared" si="13"/>
        <v>85.610520000000008</v>
      </c>
      <c r="AY140" s="45">
        <v>41760</v>
      </c>
      <c r="AZ140" s="46">
        <f t="shared" si="10"/>
        <v>1569.5755999999999</v>
      </c>
      <c r="BA140" s="48">
        <f t="shared" ref="BA140:BD188" si="14">SUM(D129:D140)</f>
        <v>1528.0808000000002</v>
      </c>
      <c r="BB140" s="48">
        <f t="shared" si="14"/>
        <v>1477.3385000000001</v>
      </c>
      <c r="BC140" s="49">
        <f t="shared" si="14"/>
        <v>1823.7734</v>
      </c>
      <c r="BD140" s="49">
        <f t="shared" si="14"/>
        <v>1434.0764000000001</v>
      </c>
      <c r="BE140" s="49">
        <f t="shared" si="12"/>
        <v>85.508116666666652</v>
      </c>
    </row>
    <row r="141" spans="1:57" ht="12.75" customHeight="1" x14ac:dyDescent="0.3">
      <c r="A141" s="2">
        <v>41791</v>
      </c>
      <c r="B141" s="31" t="str">
        <f>MONTH(Serie_Encadeada[[#This Row],[Período]])&amp;YEAR(Serie_Encadeada[[#This Row],[Período]])</f>
        <v>62014</v>
      </c>
      <c r="C141" s="5">
        <v>119.67</v>
      </c>
      <c r="D141" s="5">
        <v>128.38919999999999</v>
      </c>
      <c r="E141" s="5">
        <v>118.3386</v>
      </c>
      <c r="F141" s="5">
        <v>134.36680000000001</v>
      </c>
      <c r="G141" s="5">
        <v>104.6558</v>
      </c>
      <c r="H141" s="5">
        <v>83.740700000000004</v>
      </c>
      <c r="J141" s="2">
        <v>41791</v>
      </c>
      <c r="K141" s="56">
        <v>-6.9070213747453311</v>
      </c>
      <c r="L141" s="57">
        <v>-1.5730935585725709E-2</v>
      </c>
      <c r="M141" s="57">
        <v>-4.0150476077694108</v>
      </c>
      <c r="N141" s="58">
        <v>-5.0226722507907793</v>
      </c>
      <c r="O141" s="58">
        <v>-5.0076743010304705</v>
      </c>
      <c r="P141" s="11">
        <v>-2.2021999999999906</v>
      </c>
      <c r="R141" s="2">
        <v>41791</v>
      </c>
      <c r="S141" s="56">
        <v>-12.127208843819636</v>
      </c>
      <c r="T141" s="58">
        <v>-0.31430035560664543</v>
      </c>
      <c r="U141" s="58">
        <v>-4.5000274382075425</v>
      </c>
      <c r="V141" s="58">
        <v>-0.21262042983041826</v>
      </c>
      <c r="W141" s="58">
        <v>0.10196156450742833</v>
      </c>
      <c r="X141" s="12">
        <v>-1.3763999999999896</v>
      </c>
      <c r="Z141" s="2">
        <v>41791</v>
      </c>
      <c r="AA141" s="56">
        <v>-6.638587619626084</v>
      </c>
      <c r="AB141" s="58">
        <v>-0.40485380779513425</v>
      </c>
      <c r="AC141" s="58">
        <v>-1.9846560194672278</v>
      </c>
      <c r="AD141" s="58">
        <v>4.0454396349927197</v>
      </c>
      <c r="AE141" s="58">
        <v>4.4583764117845641</v>
      </c>
      <c r="AF141" s="12">
        <v>0.54366666666666674</v>
      </c>
      <c r="AH141" s="2">
        <v>41791</v>
      </c>
      <c r="AI141" s="76">
        <v>-5.0365375056613537</v>
      </c>
      <c r="AJ141" s="77">
        <v>0.35373654881121253</v>
      </c>
      <c r="AK141" s="77">
        <v>-0.56545640057188085</v>
      </c>
      <c r="AL141" s="77">
        <v>1.7382494838149332</v>
      </c>
      <c r="AM141" s="77">
        <v>1.4593640243412092</v>
      </c>
      <c r="AN141" s="78">
        <v>7.0466666666675337E-2</v>
      </c>
      <c r="AO141" s="110"/>
      <c r="AP141" s="110"/>
      <c r="AQ141" s="45">
        <v>41791</v>
      </c>
      <c r="AR141" s="52">
        <f>IF(MONTH(Serie_Encadeada[[#This Row],[Período]])=1,Serie_Encadeada[[#This Row],[Fat.real]],Serie_Encadeada[[#This Row],[Fat.real]]+AR140)</f>
        <v>736.87530000000004</v>
      </c>
      <c r="AS141" s="52">
        <f>IF(MONTH(Serie_Encadeada[[#This Row],[Período]])=1,Serie_Encadeada[[#This Row],[Emprego]],Serie_Encadeada[[#This Row],[Emprego]]+AS140)</f>
        <v>763.02670000000001</v>
      </c>
      <c r="AT141" s="52">
        <f>IF(MONTH(Serie_Encadeada[[#This Row],[Período]])=1,Serie_Encadeada[[#This Row],[Horas]],Serie_Encadeada[[#This Row],[Horas]]+AT140)</f>
        <v>727.11840000000007</v>
      </c>
      <c r="AU141" s="52">
        <f>IF(MONTH(Serie_Encadeada[[#This Row],[Período]])=1,Serie_Encadeada[[#This Row],[Massa Real]],Serie_Encadeada[[#This Row],[Massa Real]]+AU140)</f>
        <v>913.80290000000002</v>
      </c>
      <c r="AV141" s="52">
        <f>IF(MONTH(Serie_Encadeada[[#This Row],[Período]])=1,Serie_Encadeada[[#This Row],[RMR Real]],Serie_Encadeada[[#This Row],[RMR Real]]+AV140)</f>
        <v>719.16729999999995</v>
      </c>
      <c r="AW141" s="52">
        <f>IF(MONTH(Serie_Encadeada[[#This Row],[Período]])=1,Serie_Encadeada[[#This Row],[UCI]],Serie_Encadeada[[#This Row],[UCI]]+AW140)</f>
        <v>511.79330000000004</v>
      </c>
      <c r="AX141" s="52">
        <f t="shared" si="13"/>
        <v>85.298883333333336</v>
      </c>
      <c r="AY141" s="45">
        <v>41791</v>
      </c>
      <c r="AZ141" s="46">
        <f t="shared" si="10"/>
        <v>1553.0600999999999</v>
      </c>
      <c r="BA141" s="48">
        <f t="shared" si="14"/>
        <v>1527.6760000000002</v>
      </c>
      <c r="BB141" s="48">
        <f t="shared" si="14"/>
        <v>1471.7623000000001</v>
      </c>
      <c r="BC141" s="49">
        <f t="shared" si="14"/>
        <v>1823.4871000000001</v>
      </c>
      <c r="BD141" s="49">
        <f t="shared" si="14"/>
        <v>1434.183</v>
      </c>
      <c r="BE141" s="49">
        <f t="shared" si="12"/>
        <v>85.393416666666667</v>
      </c>
    </row>
    <row r="142" spans="1:57" ht="12.75" customHeight="1" x14ac:dyDescent="0.3">
      <c r="A142" s="2">
        <v>41821</v>
      </c>
      <c r="B142" s="31" t="str">
        <f>MONTH(Serie_Encadeada[[#This Row],[Período]])&amp;YEAR(Serie_Encadeada[[#This Row],[Período]])</f>
        <v>72014</v>
      </c>
      <c r="C142" s="5">
        <v>124.0887</v>
      </c>
      <c r="D142" s="5">
        <v>128.06899999999999</v>
      </c>
      <c r="E142" s="5">
        <v>124.8634</v>
      </c>
      <c r="F142" s="5">
        <v>140.2046</v>
      </c>
      <c r="G142" s="5">
        <v>109.47580000000001</v>
      </c>
      <c r="H142" s="5">
        <v>85.608099999999993</v>
      </c>
      <c r="J142" s="2">
        <v>41821</v>
      </c>
      <c r="K142" s="56">
        <v>3.6924041113060926</v>
      </c>
      <c r="L142" s="57">
        <v>-0.24939792443601164</v>
      </c>
      <c r="M142" s="57">
        <v>5.5136700958098199</v>
      </c>
      <c r="N142" s="58">
        <v>4.3446744285046508</v>
      </c>
      <c r="O142" s="58">
        <v>4.6055736996898471</v>
      </c>
      <c r="P142" s="11">
        <v>1.8673999999999893</v>
      </c>
      <c r="R142" s="2">
        <v>41821</v>
      </c>
      <c r="S142" s="56">
        <v>-12.466140145935963</v>
      </c>
      <c r="T142" s="58">
        <v>-0.37060836093707933</v>
      </c>
      <c r="U142" s="58">
        <v>-1.8994193948821954</v>
      </c>
      <c r="V142" s="58">
        <v>0.92652113664585778</v>
      </c>
      <c r="W142" s="58">
        <v>1.3018546501352446</v>
      </c>
      <c r="X142" s="12">
        <v>1.3627999999999929</v>
      </c>
      <c r="Z142" s="2">
        <v>41821</v>
      </c>
      <c r="AA142" s="56">
        <v>-7.5259018857126962</v>
      </c>
      <c r="AB142" s="58">
        <v>-0.39993347295963622</v>
      </c>
      <c r="AC142" s="58">
        <v>-1.9721733095361424</v>
      </c>
      <c r="AD142" s="58">
        <v>3.6194895272310736</v>
      </c>
      <c r="AE142" s="58">
        <v>4.0301227243024949</v>
      </c>
      <c r="AF142" s="12">
        <v>0.66068571428571943</v>
      </c>
      <c r="AH142" s="2">
        <v>41821</v>
      </c>
      <c r="AI142" s="76">
        <v>-6.0306181983895524</v>
      </c>
      <c r="AJ142" s="77">
        <v>0.11139952652908182</v>
      </c>
      <c r="AK142" s="77">
        <v>-0.89193867156068329</v>
      </c>
      <c r="AL142" s="77">
        <v>1.6897749285018655</v>
      </c>
      <c r="AM142" s="77">
        <v>1.6362158239979163</v>
      </c>
      <c r="AN142" s="78">
        <v>0.23809999999998865</v>
      </c>
      <c r="AO142" s="110"/>
      <c r="AP142" s="110"/>
      <c r="AQ142" s="45">
        <v>41821</v>
      </c>
      <c r="AR142" s="52">
        <f>IF(MONTH(Serie_Encadeada[[#This Row],[Período]])=1,Serie_Encadeada[[#This Row],[Fat.real]],Serie_Encadeada[[#This Row],[Fat.real]]+AR141)</f>
        <v>860.96400000000006</v>
      </c>
      <c r="AS142" s="52">
        <f>IF(MONTH(Serie_Encadeada[[#This Row],[Período]])=1,Serie_Encadeada[[#This Row],[Emprego]],Serie_Encadeada[[#This Row],[Emprego]]+AS141)</f>
        <v>891.09569999999997</v>
      </c>
      <c r="AT142" s="52">
        <f>IF(MONTH(Serie_Encadeada[[#This Row],[Período]])=1,Serie_Encadeada[[#This Row],[Horas]],Serie_Encadeada[[#This Row],[Horas]]+AT141)</f>
        <v>851.98180000000002</v>
      </c>
      <c r="AU142" s="52">
        <f>IF(MONTH(Serie_Encadeada[[#This Row],[Período]])=1,Serie_Encadeada[[#This Row],[Massa Real]],Serie_Encadeada[[#This Row],[Massa Real]]+AU141)</f>
        <v>1054.0074999999999</v>
      </c>
      <c r="AV142" s="52">
        <f>IF(MONTH(Serie_Encadeada[[#This Row],[Período]])=1,Serie_Encadeada[[#This Row],[RMR Real]],Serie_Encadeada[[#This Row],[RMR Real]]+AV141)</f>
        <v>828.6431</v>
      </c>
      <c r="AW142" s="52">
        <f>IF(MONTH(Serie_Encadeada[[#This Row],[Período]])=1,Serie_Encadeada[[#This Row],[UCI]],Serie_Encadeada[[#This Row],[UCI]]+AW141)</f>
        <v>597.40140000000008</v>
      </c>
      <c r="AX142" s="52">
        <f t="shared" si="13"/>
        <v>85.343057142857148</v>
      </c>
      <c r="AY142" s="45">
        <v>41821</v>
      </c>
      <c r="AZ142" s="46">
        <f t="shared" si="10"/>
        <v>1535.3879999999999</v>
      </c>
      <c r="BA142" s="48">
        <f t="shared" si="14"/>
        <v>1527.1996000000001</v>
      </c>
      <c r="BB142" s="48">
        <f t="shared" si="14"/>
        <v>1469.3447000000001</v>
      </c>
      <c r="BC142" s="49">
        <f t="shared" si="14"/>
        <v>1824.7742000000003</v>
      </c>
      <c r="BD142" s="49">
        <f t="shared" si="14"/>
        <v>1435.5898999999999</v>
      </c>
      <c r="BE142" s="49">
        <f t="shared" si="12"/>
        <v>85.506983333333324</v>
      </c>
    </row>
    <row r="143" spans="1:57" ht="12.75" customHeight="1" x14ac:dyDescent="0.3">
      <c r="A143" s="2">
        <v>41852</v>
      </c>
      <c r="B143" s="31" t="str">
        <f>MONTH(Serie_Encadeada[[#This Row],[Período]])&amp;YEAR(Serie_Encadeada[[#This Row],[Período]])</f>
        <v>82014</v>
      </c>
      <c r="C143" s="5">
        <v>124.13509999999999</v>
      </c>
      <c r="D143" s="5">
        <v>127.7988</v>
      </c>
      <c r="E143" s="5">
        <v>120.407</v>
      </c>
      <c r="F143" s="5">
        <v>137.1001</v>
      </c>
      <c r="G143" s="5">
        <v>107.27809999999999</v>
      </c>
      <c r="H143" s="5">
        <v>86.035399999999996</v>
      </c>
      <c r="J143" s="2">
        <v>41852</v>
      </c>
      <c r="K143" s="56">
        <v>3.7392607062521677E-2</v>
      </c>
      <c r="L143" s="57">
        <v>-0.2109800185837232</v>
      </c>
      <c r="M143" s="57">
        <v>-3.5690202253022121</v>
      </c>
      <c r="N143" s="58">
        <v>-2.2142640113091878</v>
      </c>
      <c r="O143" s="58">
        <v>-2.0074756247499552</v>
      </c>
      <c r="P143" s="11">
        <v>0.42730000000000246</v>
      </c>
      <c r="R143" s="2">
        <v>41852</v>
      </c>
      <c r="S143" s="56">
        <v>-12.071985669165405</v>
      </c>
      <c r="T143" s="58">
        <v>-0.69066483484034458</v>
      </c>
      <c r="U143" s="58">
        <v>-7.4419566432287052</v>
      </c>
      <c r="V143" s="58">
        <v>2.7771551514106543</v>
      </c>
      <c r="W143" s="58">
        <v>3.4919504835112201</v>
      </c>
      <c r="X143" s="12">
        <v>0.64260000000000161</v>
      </c>
      <c r="Z143" s="2">
        <v>41852</v>
      </c>
      <c r="AA143" s="56">
        <v>-8.1244852341055775</v>
      </c>
      <c r="AB143" s="58">
        <v>-0.43649291442885146</v>
      </c>
      <c r="AC143" s="58">
        <v>-2.6842892463599863</v>
      </c>
      <c r="AD143" s="58">
        <v>3.5218317902209457</v>
      </c>
      <c r="AE143" s="58">
        <v>3.968151962691834</v>
      </c>
      <c r="AF143" s="12">
        <v>0.65842500000000825</v>
      </c>
      <c r="AH143" s="2">
        <v>41852</v>
      </c>
      <c r="AI143" s="76">
        <v>-6.4628537686812324</v>
      </c>
      <c r="AJ143" s="77">
        <v>-0.14232382340122413</v>
      </c>
      <c r="AK143" s="77">
        <v>-1.6766578795187297</v>
      </c>
      <c r="AL143" s="77">
        <v>1.8852926025182264</v>
      </c>
      <c r="AM143" s="77">
        <v>2.0593340020472675</v>
      </c>
      <c r="AN143" s="78">
        <v>0.4381666666666888</v>
      </c>
      <c r="AO143" s="110"/>
      <c r="AP143" s="110"/>
      <c r="AQ143" s="45">
        <v>41852</v>
      </c>
      <c r="AR143" s="52">
        <f>IF(MONTH(Serie_Encadeada[[#This Row],[Período]])=1,Serie_Encadeada[[#This Row],[Fat.real]],Serie_Encadeada[[#This Row],[Fat.real]]+AR142)</f>
        <v>985.09910000000002</v>
      </c>
      <c r="AS143" s="52">
        <f>IF(MONTH(Serie_Encadeada[[#This Row],[Período]])=1,Serie_Encadeada[[#This Row],[Emprego]],Serie_Encadeada[[#This Row],[Emprego]]+AS142)</f>
        <v>1018.8945</v>
      </c>
      <c r="AT143" s="52">
        <f>IF(MONTH(Serie_Encadeada[[#This Row],[Período]])=1,Serie_Encadeada[[#This Row],[Horas]],Serie_Encadeada[[#This Row],[Horas]]+AT142)</f>
        <v>972.38880000000006</v>
      </c>
      <c r="AU143" s="52">
        <f>IF(MONTH(Serie_Encadeada[[#This Row],[Período]])=1,Serie_Encadeada[[#This Row],[Massa Real]],Serie_Encadeada[[#This Row],[Massa Real]]+AU142)</f>
        <v>1191.1075999999998</v>
      </c>
      <c r="AV143" s="52">
        <f>IF(MONTH(Serie_Encadeada[[#This Row],[Período]])=1,Serie_Encadeada[[#This Row],[RMR Real]],Serie_Encadeada[[#This Row],[RMR Real]]+AV142)</f>
        <v>935.9212</v>
      </c>
      <c r="AW143" s="52">
        <f>IF(MONTH(Serie_Encadeada[[#This Row],[Período]])=1,Serie_Encadeada[[#This Row],[UCI]],Serie_Encadeada[[#This Row],[UCI]]+AW142)</f>
        <v>683.43680000000006</v>
      </c>
      <c r="AX143" s="52">
        <f t="shared" si="13"/>
        <v>85.429600000000008</v>
      </c>
      <c r="AY143" s="45">
        <v>41852</v>
      </c>
      <c r="AZ143" s="46">
        <f t="shared" si="10"/>
        <v>1518.345</v>
      </c>
      <c r="BA143" s="48">
        <f t="shared" si="14"/>
        <v>1526.3108</v>
      </c>
      <c r="BB143" s="48">
        <f t="shared" si="14"/>
        <v>1459.6635999999999</v>
      </c>
      <c r="BC143" s="49">
        <f t="shared" si="14"/>
        <v>1828.4788000000003</v>
      </c>
      <c r="BD143" s="49">
        <f t="shared" si="14"/>
        <v>1439.2095999999999</v>
      </c>
      <c r="BE143" s="49">
        <f t="shared" si="12"/>
        <v>85.560533333333339</v>
      </c>
    </row>
    <row r="144" spans="1:57" ht="12.75" customHeight="1" x14ac:dyDescent="0.3">
      <c r="A144" s="2">
        <v>41883</v>
      </c>
      <c r="B144" s="31" t="str">
        <f>MONTH(Serie_Encadeada[[#This Row],[Período]])&amp;YEAR(Serie_Encadeada[[#This Row],[Período]])</f>
        <v>92014</v>
      </c>
      <c r="C144" s="5">
        <v>132.12180000000001</v>
      </c>
      <c r="D144" s="5">
        <v>125.1848</v>
      </c>
      <c r="E144" s="5">
        <v>122.5971</v>
      </c>
      <c r="F144" s="5">
        <v>138.96960000000001</v>
      </c>
      <c r="G144" s="5">
        <v>111.0115</v>
      </c>
      <c r="H144" s="5">
        <v>85.961500000000001</v>
      </c>
      <c r="J144" s="2">
        <v>41883</v>
      </c>
      <c r="K144" s="56">
        <v>6.4338772837013973</v>
      </c>
      <c r="L144" s="57">
        <v>-2.0454026172389761</v>
      </c>
      <c r="M144" s="57">
        <v>1.8189141827302409</v>
      </c>
      <c r="N144" s="58">
        <v>1.3636022147321676</v>
      </c>
      <c r="O144" s="58">
        <v>3.4801138349765735</v>
      </c>
      <c r="P144" s="11">
        <v>-7.3899999999994748E-2</v>
      </c>
      <c r="R144" s="2">
        <v>41883</v>
      </c>
      <c r="S144" s="56">
        <v>-4.2050731756832702</v>
      </c>
      <c r="T144" s="58">
        <v>-2.322235313394875</v>
      </c>
      <c r="U144" s="58">
        <v>-1.1088812133081913</v>
      </c>
      <c r="V144" s="58">
        <v>4.2782181182143439</v>
      </c>
      <c r="W144" s="58">
        <v>6.7573272657857073</v>
      </c>
      <c r="X144" s="12">
        <v>1.8879000000000019</v>
      </c>
      <c r="Z144" s="2">
        <v>41883</v>
      </c>
      <c r="AA144" s="56">
        <v>-7.6777809895480829</v>
      </c>
      <c r="AB144" s="58">
        <v>-0.64637040495260534</v>
      </c>
      <c r="AC144" s="58">
        <v>-2.5104028081638941</v>
      </c>
      <c r="AD144" s="58">
        <v>3.6003470799638961</v>
      </c>
      <c r="AE144" s="58">
        <v>4.2569754093071266</v>
      </c>
      <c r="AF144" s="12">
        <v>0.79503333333335036</v>
      </c>
      <c r="AH144" s="2">
        <v>41883</v>
      </c>
      <c r="AI144" s="76">
        <v>-6.9986221451507413</v>
      </c>
      <c r="AJ144" s="77">
        <v>-0.49035134998661584</v>
      </c>
      <c r="AK144" s="77">
        <v>-1.9597905017454251</v>
      </c>
      <c r="AL144" s="77">
        <v>1.8876922489808161</v>
      </c>
      <c r="AM144" s="77">
        <v>2.3784447445607921</v>
      </c>
      <c r="AN144" s="78">
        <v>0.73454999999998449</v>
      </c>
      <c r="AO144" s="110"/>
      <c r="AP144" s="110"/>
      <c r="AQ144" s="45">
        <v>41883</v>
      </c>
      <c r="AR144" s="52">
        <f>IF(MONTH(Serie_Encadeada[[#This Row],[Período]])=1,Serie_Encadeada[[#This Row],[Fat.real]],Serie_Encadeada[[#This Row],[Fat.real]]+AR143)</f>
        <v>1117.2209</v>
      </c>
      <c r="AS144" s="52">
        <f>IF(MONTH(Serie_Encadeada[[#This Row],[Período]])=1,Serie_Encadeada[[#This Row],[Emprego]],Serie_Encadeada[[#This Row],[Emprego]]+AS143)</f>
        <v>1144.0792999999999</v>
      </c>
      <c r="AT144" s="52">
        <f>IF(MONTH(Serie_Encadeada[[#This Row],[Período]])=1,Serie_Encadeada[[#This Row],[Horas]],Serie_Encadeada[[#This Row],[Horas]]+AT143)</f>
        <v>1094.9859000000001</v>
      </c>
      <c r="AU144" s="52">
        <f>IF(MONTH(Serie_Encadeada[[#This Row],[Período]])=1,Serie_Encadeada[[#This Row],[Massa Real]],Serie_Encadeada[[#This Row],[Massa Real]]+AU143)</f>
        <v>1330.0771999999997</v>
      </c>
      <c r="AV144" s="52">
        <f>IF(MONTH(Serie_Encadeada[[#This Row],[Período]])=1,Serie_Encadeada[[#This Row],[RMR Real]],Serie_Encadeada[[#This Row],[RMR Real]]+AV143)</f>
        <v>1046.9327000000001</v>
      </c>
      <c r="AW144" s="52">
        <f>IF(MONTH(Serie_Encadeada[[#This Row],[Período]])=1,Serie_Encadeada[[#This Row],[UCI]],Serie_Encadeada[[#This Row],[UCI]]+AW143)</f>
        <v>769.39830000000006</v>
      </c>
      <c r="AX144" s="52">
        <f t="shared" si="13"/>
        <v>85.488700000000009</v>
      </c>
      <c r="AY144" s="45">
        <v>41883</v>
      </c>
      <c r="AZ144" s="46">
        <f t="shared" si="10"/>
        <v>1512.5452999999998</v>
      </c>
      <c r="BA144" s="48">
        <f t="shared" si="14"/>
        <v>1523.3346000000001</v>
      </c>
      <c r="BB144" s="48">
        <f t="shared" si="14"/>
        <v>1458.2888999999998</v>
      </c>
      <c r="BC144" s="49">
        <f t="shared" si="14"/>
        <v>1834.1803</v>
      </c>
      <c r="BD144" s="49">
        <f t="shared" si="14"/>
        <v>1446.2362000000001</v>
      </c>
      <c r="BE144" s="49">
        <f t="shared" si="12"/>
        <v>85.717858333333325</v>
      </c>
    </row>
    <row r="145" spans="1:57" x14ac:dyDescent="0.3">
      <c r="A145" s="2">
        <v>41913</v>
      </c>
      <c r="B145" s="31" t="str">
        <f>MONTH(Serie_Encadeada[[#This Row],[Período]])&amp;YEAR(Serie_Encadeada[[#This Row],[Período]])</f>
        <v>102014</v>
      </c>
      <c r="C145" s="5">
        <v>138.6481</v>
      </c>
      <c r="D145" s="5">
        <v>124.1895</v>
      </c>
      <c r="E145" s="5">
        <v>123.5654</v>
      </c>
      <c r="F145" s="5">
        <v>137.6601</v>
      </c>
      <c r="G145" s="5">
        <v>110.8468</v>
      </c>
      <c r="H145" s="5">
        <v>86.173400000000001</v>
      </c>
      <c r="J145" s="2">
        <v>41913</v>
      </c>
      <c r="K145" s="56">
        <v>4.9396087549518635</v>
      </c>
      <c r="L145" s="57">
        <v>-0.79506457653005824</v>
      </c>
      <c r="M145" s="57">
        <v>0.78982292403327592</v>
      </c>
      <c r="N145" s="58">
        <v>-0.94229241503178673</v>
      </c>
      <c r="O145" s="58">
        <v>-0.14836300743616318</v>
      </c>
      <c r="P145" s="11">
        <v>0.21189999999999998</v>
      </c>
      <c r="R145" s="2">
        <v>41913</v>
      </c>
      <c r="S145" s="56">
        <v>2.4754838919487825</v>
      </c>
      <c r="T145" s="58">
        <v>-2.8814279044779227</v>
      </c>
      <c r="U145" s="58">
        <v>-4.7296911791691372</v>
      </c>
      <c r="V145" s="58">
        <v>-3.938343618003417</v>
      </c>
      <c r="W145" s="58">
        <v>-1.0881951130714556</v>
      </c>
      <c r="X145" s="12">
        <v>1.2593999999999994</v>
      </c>
      <c r="Z145" s="2">
        <v>41913</v>
      </c>
      <c r="AA145" s="56">
        <v>-6.6567516282886228</v>
      </c>
      <c r="AB145" s="58">
        <v>-0.8697616415239533</v>
      </c>
      <c r="AC145" s="58">
        <v>-2.740146099940286</v>
      </c>
      <c r="AD145" s="58">
        <v>2.8433714307295372</v>
      </c>
      <c r="AE145" s="58">
        <v>3.7203457179123864</v>
      </c>
      <c r="AF145" s="12">
        <v>0.84147000000001526</v>
      </c>
      <c r="AH145" s="2">
        <v>41913</v>
      </c>
      <c r="AI145" s="76">
        <v>-6.3456124255145872</v>
      </c>
      <c r="AJ145" s="77">
        <v>-0.83323833101228006</v>
      </c>
      <c r="AK145" s="77">
        <v>-2.5517975703486866</v>
      </c>
      <c r="AL145" s="77">
        <v>1.279435323446054</v>
      </c>
      <c r="AM145" s="77">
        <v>2.0935001740868397</v>
      </c>
      <c r="AN145" s="78">
        <v>1.0259166666666744</v>
      </c>
      <c r="AO145" s="110"/>
      <c r="AP145" s="110"/>
      <c r="AQ145" s="45">
        <v>41913</v>
      </c>
      <c r="AR145" s="52">
        <f>IF(MONTH(Serie_Encadeada[[#This Row],[Período]])=1,Serie_Encadeada[[#This Row],[Fat.real]],Serie_Encadeada[[#This Row],[Fat.real]]+AR144)</f>
        <v>1255.8690000000001</v>
      </c>
      <c r="AS145" s="52">
        <f>IF(MONTH(Serie_Encadeada[[#This Row],[Período]])=1,Serie_Encadeada[[#This Row],[Emprego]],Serie_Encadeada[[#This Row],[Emprego]]+AS144)</f>
        <v>1268.2687999999998</v>
      </c>
      <c r="AT145" s="52">
        <f>IF(MONTH(Serie_Encadeada[[#This Row],[Período]])=1,Serie_Encadeada[[#This Row],[Horas]],Serie_Encadeada[[#This Row],[Horas]]+AT144)</f>
        <v>1218.5513000000001</v>
      </c>
      <c r="AU145" s="52">
        <f>IF(MONTH(Serie_Encadeada[[#This Row],[Período]])=1,Serie_Encadeada[[#This Row],[Massa Real]],Serie_Encadeada[[#This Row],[Massa Real]]+AU144)</f>
        <v>1467.7372999999998</v>
      </c>
      <c r="AV145" s="52">
        <f>IF(MONTH(Serie_Encadeada[[#This Row],[Período]])=1,Serie_Encadeada[[#This Row],[RMR Real]],Serie_Encadeada[[#This Row],[RMR Real]]+AV144)</f>
        <v>1157.7795000000001</v>
      </c>
      <c r="AW145" s="52">
        <f>IF(MONTH(Serie_Encadeada[[#This Row],[Período]])=1,Serie_Encadeada[[#This Row],[UCI]],Serie_Encadeada[[#This Row],[UCI]]+AW144)</f>
        <v>855.57170000000008</v>
      </c>
      <c r="AX145" s="52">
        <f t="shared" si="13"/>
        <v>85.557170000000013</v>
      </c>
      <c r="AY145" s="45">
        <v>41913</v>
      </c>
      <c r="AZ145" s="46">
        <f t="shared" si="10"/>
        <v>1515.8945999999996</v>
      </c>
      <c r="BA145" s="48">
        <f t="shared" si="14"/>
        <v>1519.65</v>
      </c>
      <c r="BB145" s="48">
        <f t="shared" si="14"/>
        <v>1452.1544999999999</v>
      </c>
      <c r="BC145" s="49">
        <f t="shared" si="14"/>
        <v>1828.5365000000002</v>
      </c>
      <c r="BD145" s="49">
        <f t="shared" si="14"/>
        <v>1445.0167000000001</v>
      </c>
      <c r="BE145" s="49">
        <f t="shared" si="12"/>
        <v>85.822808333333342</v>
      </c>
    </row>
    <row r="146" spans="1:57" ht="12.75" customHeight="1" x14ac:dyDescent="0.3">
      <c r="A146" s="2">
        <v>41944</v>
      </c>
      <c r="B146" s="31" t="str">
        <f>MONTH(Serie_Encadeada[[#This Row],[Período]])&amp;YEAR(Serie_Encadeada[[#This Row],[Período]])</f>
        <v>112014</v>
      </c>
      <c r="C146" s="5">
        <v>128.66820000000001</v>
      </c>
      <c r="D146" s="5">
        <v>123.85299999999999</v>
      </c>
      <c r="E146" s="5">
        <v>116.4248</v>
      </c>
      <c r="F146" s="5">
        <v>167.40299999999999</v>
      </c>
      <c r="G146" s="5">
        <v>135.1626</v>
      </c>
      <c r="H146" s="5">
        <v>84.58</v>
      </c>
      <c r="J146" s="2">
        <v>41944</v>
      </c>
      <c r="K146" s="56">
        <v>-7.1980070408465648</v>
      </c>
      <c r="L146" s="57">
        <v>-0.27095688443870125</v>
      </c>
      <c r="M146" s="57">
        <v>-5.7788021565907544</v>
      </c>
      <c r="N146" s="58">
        <v>21.606042709543281</v>
      </c>
      <c r="O146" s="58">
        <v>21.936402313824122</v>
      </c>
      <c r="P146" s="11">
        <v>-1.5934000000000026</v>
      </c>
      <c r="R146" s="2">
        <v>41944</v>
      </c>
      <c r="S146" s="56">
        <v>-1.9965800768530544</v>
      </c>
      <c r="T146" s="58">
        <v>-2.060901856092717</v>
      </c>
      <c r="U146" s="58">
        <v>-4.8900913971642943</v>
      </c>
      <c r="V146" s="58">
        <v>2.9429851208851185</v>
      </c>
      <c r="W146" s="58">
        <v>5.1091586918687337</v>
      </c>
      <c r="X146" s="12">
        <v>-2.570999999999998</v>
      </c>
      <c r="Z146" s="2">
        <v>41944</v>
      </c>
      <c r="AA146" s="56">
        <v>-6.2424338254937144</v>
      </c>
      <c r="AB146" s="58">
        <v>-0.97690680487335579</v>
      </c>
      <c r="AC146" s="58">
        <v>-2.9315064449180124</v>
      </c>
      <c r="AD146" s="58">
        <v>2.8535608590170853</v>
      </c>
      <c r="AE146" s="58">
        <v>3.8638103723383166</v>
      </c>
      <c r="AF146" s="12">
        <v>0.5312454545454699</v>
      </c>
      <c r="AH146" s="2">
        <v>41944</v>
      </c>
      <c r="AI146" s="76">
        <v>-5.8746149129012419</v>
      </c>
      <c r="AJ146" s="77">
        <v>-0.97342208608837255</v>
      </c>
      <c r="AK146" s="77">
        <v>-2.9612559242262795</v>
      </c>
      <c r="AL146" s="77">
        <v>1.6939578836930986</v>
      </c>
      <c r="AM146" s="77">
        <v>2.6753410064213772</v>
      </c>
      <c r="AN146" s="78">
        <v>0.68061666666666554</v>
      </c>
      <c r="AO146" s="110"/>
      <c r="AP146" s="110"/>
      <c r="AQ146" s="45">
        <v>41944</v>
      </c>
      <c r="AR146" s="52">
        <f>IF(MONTH(Serie_Encadeada[[#This Row],[Período]])=1,Serie_Encadeada[[#This Row],[Fat.real]],Serie_Encadeada[[#This Row],[Fat.real]]+AR145)</f>
        <v>1384.5372000000002</v>
      </c>
      <c r="AS146" s="52">
        <f>IF(MONTH(Serie_Encadeada[[#This Row],[Período]])=1,Serie_Encadeada[[#This Row],[Emprego]],Serie_Encadeada[[#This Row],[Emprego]]+AS145)</f>
        <v>1392.1217999999999</v>
      </c>
      <c r="AT146" s="52">
        <f>IF(MONTH(Serie_Encadeada[[#This Row],[Período]])=1,Serie_Encadeada[[#This Row],[Horas]],Serie_Encadeada[[#This Row],[Horas]]+AT145)</f>
        <v>1334.9761000000001</v>
      </c>
      <c r="AU146" s="52">
        <f>IF(MONTH(Serie_Encadeada[[#This Row],[Período]])=1,Serie_Encadeada[[#This Row],[Massa Real]],Serie_Encadeada[[#This Row],[Massa Real]]+AU145)</f>
        <v>1635.1402999999998</v>
      </c>
      <c r="AV146" s="52">
        <f>IF(MONTH(Serie_Encadeada[[#This Row],[Período]])=1,Serie_Encadeada[[#This Row],[RMR Real]],Serie_Encadeada[[#This Row],[RMR Real]]+AV145)</f>
        <v>1292.9421000000002</v>
      </c>
      <c r="AW146" s="52">
        <f>IF(MONTH(Serie_Encadeada[[#This Row],[Período]])=1,Serie_Encadeada[[#This Row],[UCI]],Serie_Encadeada[[#This Row],[UCI]]+AW145)</f>
        <v>940.15170000000012</v>
      </c>
      <c r="AX146" s="52">
        <f t="shared" si="13"/>
        <v>85.468336363636368</v>
      </c>
      <c r="AY146" s="45">
        <v>41944</v>
      </c>
      <c r="AZ146" s="46">
        <f t="shared" si="10"/>
        <v>1513.2732999999998</v>
      </c>
      <c r="BA146" s="48">
        <f t="shared" si="14"/>
        <v>1517.0437999999999</v>
      </c>
      <c r="BB146" s="48">
        <f t="shared" si="14"/>
        <v>1446.1684999999998</v>
      </c>
      <c r="BC146" s="49">
        <f t="shared" si="14"/>
        <v>1833.3223</v>
      </c>
      <c r="BD146" s="49">
        <f t="shared" si="14"/>
        <v>1451.5866999999998</v>
      </c>
      <c r="BE146" s="49">
        <f t="shared" si="12"/>
        <v>85.608558333333335</v>
      </c>
    </row>
    <row r="147" spans="1:57" ht="12.75" customHeight="1" x14ac:dyDescent="0.3">
      <c r="A147" s="2">
        <v>41974</v>
      </c>
      <c r="B147" s="31" t="str">
        <f>MONTH(Serie_Encadeada[[#This Row],[Período]])&amp;YEAR(Serie_Encadeada[[#This Row],[Período]])</f>
        <v>122014</v>
      </c>
      <c r="C147" s="5">
        <v>120.1275</v>
      </c>
      <c r="D147" s="5">
        <v>122.8002</v>
      </c>
      <c r="E147" s="5">
        <v>103.4205</v>
      </c>
      <c r="F147" s="5">
        <v>189.1233</v>
      </c>
      <c r="G147" s="5">
        <v>154.00899999999999</v>
      </c>
      <c r="H147" s="5">
        <v>84.386899999999997</v>
      </c>
      <c r="J147" s="2">
        <v>41974</v>
      </c>
      <c r="K147" s="56">
        <v>-6.6377706379665016</v>
      </c>
      <c r="L147" s="57">
        <v>-0.85003996673475057</v>
      </c>
      <c r="M147" s="57">
        <v>-11.169699239337323</v>
      </c>
      <c r="N147" s="58">
        <v>12.974857081414317</v>
      </c>
      <c r="O147" s="58">
        <v>13.943502122628589</v>
      </c>
      <c r="P147" s="11">
        <v>-0.19310000000000116</v>
      </c>
      <c r="R147" s="2">
        <v>41974</v>
      </c>
      <c r="S147" s="56">
        <v>-6.6870131998716724</v>
      </c>
      <c r="T147" s="58">
        <v>-1.6984998639150777</v>
      </c>
      <c r="U147" s="58">
        <v>-6.98959641126552</v>
      </c>
      <c r="V147" s="58">
        <v>-4.5708994762390063</v>
      </c>
      <c r="W147" s="58">
        <v>-2.9220030180668051</v>
      </c>
      <c r="X147" s="12">
        <v>-2.7640999999999991</v>
      </c>
      <c r="Z147" s="2">
        <v>41974</v>
      </c>
      <c r="AA147" s="56">
        <v>-6.2780831322378896</v>
      </c>
      <c r="AB147" s="58">
        <v>-1.0357937667892647</v>
      </c>
      <c r="AC147" s="58">
        <v>-3.2350605821665237</v>
      </c>
      <c r="AD147" s="58">
        <v>2.0306135980555511</v>
      </c>
      <c r="AE147" s="58">
        <v>3.0967696702566037</v>
      </c>
      <c r="AF147" s="12">
        <v>0.25663333333335459</v>
      </c>
      <c r="AH147" s="2">
        <v>41974</v>
      </c>
      <c r="AI147" s="76">
        <v>-6.2780831322378896</v>
      </c>
      <c r="AJ147" s="77">
        <v>-1.0357937667892647</v>
      </c>
      <c r="AK147" s="77">
        <v>-3.2350605821665237</v>
      </c>
      <c r="AL147" s="77">
        <v>2.0306135980555511</v>
      </c>
      <c r="AM147" s="77">
        <v>3.0967696702566037</v>
      </c>
      <c r="AN147" s="78">
        <v>0.25663333333335459</v>
      </c>
      <c r="AO147" s="110"/>
      <c r="AP147" s="110"/>
      <c r="AQ147" s="45">
        <v>41974</v>
      </c>
      <c r="AR147" s="52">
        <f>IF(MONTH(Serie_Encadeada[[#This Row],[Período]])=1,Serie_Encadeada[[#This Row],[Fat.real]],Serie_Encadeada[[#This Row],[Fat.real]]+AR146)</f>
        <v>1504.6647000000003</v>
      </c>
      <c r="AS147" s="52">
        <f>IF(MONTH(Serie_Encadeada[[#This Row],[Período]])=1,Serie_Encadeada[[#This Row],[Emprego]],Serie_Encadeada[[#This Row],[Emprego]]+AS146)</f>
        <v>1514.9219999999998</v>
      </c>
      <c r="AT147" s="52">
        <f>IF(MONTH(Serie_Encadeada[[#This Row],[Período]])=1,Serie_Encadeada[[#This Row],[Horas]],Serie_Encadeada[[#This Row],[Horas]]+AT146)</f>
        <v>1438.3966</v>
      </c>
      <c r="AU147" s="52">
        <f>IF(MONTH(Serie_Encadeada[[#This Row],[Período]])=1,Serie_Encadeada[[#This Row],[Massa Real]],Serie_Encadeada[[#This Row],[Massa Real]]+AU146)</f>
        <v>1824.2635999999998</v>
      </c>
      <c r="AV147" s="52">
        <f>IF(MONTH(Serie_Encadeada[[#This Row],[Período]])=1,Serie_Encadeada[[#This Row],[RMR Real]],Serie_Encadeada[[#This Row],[RMR Real]]+AV146)</f>
        <v>1446.9511000000002</v>
      </c>
      <c r="AW147" s="52">
        <f>IF(MONTH(Serie_Encadeada[[#This Row],[Período]])=1,Serie_Encadeada[[#This Row],[UCI]],Serie_Encadeada[[#This Row],[UCI]]+AW146)</f>
        <v>1024.5386000000001</v>
      </c>
      <c r="AX147" s="52">
        <f t="shared" si="13"/>
        <v>85.378216666666674</v>
      </c>
      <c r="AY147" s="45">
        <v>41974</v>
      </c>
      <c r="AZ147" s="46">
        <f t="shared" si="10"/>
        <v>1504.6647000000003</v>
      </c>
      <c r="BA147" s="48">
        <f t="shared" si="14"/>
        <v>1514.9219999999998</v>
      </c>
      <c r="BB147" s="48">
        <f t="shared" si="14"/>
        <v>1438.3966</v>
      </c>
      <c r="BC147" s="49">
        <f t="shared" si="14"/>
        <v>1824.2635999999998</v>
      </c>
      <c r="BD147" s="49">
        <f t="shared" si="14"/>
        <v>1446.9511000000002</v>
      </c>
      <c r="BE147" s="49">
        <f t="shared" si="12"/>
        <v>85.378216666666674</v>
      </c>
    </row>
    <row r="148" spans="1:57" ht="12.75" customHeight="1" x14ac:dyDescent="0.3">
      <c r="A148" s="2">
        <v>42005</v>
      </c>
      <c r="B148" s="31" t="str">
        <f>MONTH(Serie_Encadeada[[#This Row],[Período]])&amp;YEAR(Serie_Encadeada[[#This Row],[Período]])</f>
        <v>12015</v>
      </c>
      <c r="C148" s="5">
        <v>107.1846</v>
      </c>
      <c r="D148" s="5">
        <v>122.5184</v>
      </c>
      <c r="E148" s="5">
        <v>110.31180000000001</v>
      </c>
      <c r="F148" s="5">
        <v>144.84370000000001</v>
      </c>
      <c r="G148" s="5">
        <v>118.22199999999999</v>
      </c>
      <c r="H148" s="5">
        <v>84.221199999999996</v>
      </c>
      <c r="J148" s="2">
        <v>42005</v>
      </c>
      <c r="K148" s="56">
        <v>-10.774302303802205</v>
      </c>
      <c r="L148" s="57">
        <v>-0.229478453618157</v>
      </c>
      <c r="M148" s="57">
        <v>6.6633791172929939</v>
      </c>
      <c r="N148" s="58">
        <v>-23.413085537318768</v>
      </c>
      <c r="O148" s="58">
        <v>-23.236953684524927</v>
      </c>
      <c r="P148" s="11">
        <v>-0.16570000000000107</v>
      </c>
      <c r="R148" s="2">
        <v>42005</v>
      </c>
      <c r="S148" s="56">
        <v>-10.7100074141335</v>
      </c>
      <c r="T148" s="58">
        <v>-1.8805669410394819</v>
      </c>
      <c r="U148" s="58">
        <v>-8.2568334278666438</v>
      </c>
      <c r="V148" s="58">
        <v>-2.969913000721462</v>
      </c>
      <c r="W148" s="58">
        <v>-1.1102532595339396</v>
      </c>
      <c r="X148" s="12">
        <v>-1.379400000000004</v>
      </c>
      <c r="Z148" s="2">
        <v>42005</v>
      </c>
      <c r="AA148" s="56">
        <v>-10.7100074141335</v>
      </c>
      <c r="AB148" s="58">
        <v>-1.8805669410394819</v>
      </c>
      <c r="AC148" s="58">
        <v>-8.2568334278666438</v>
      </c>
      <c r="AD148" s="58">
        <v>-2.969913000721462</v>
      </c>
      <c r="AE148" s="58">
        <v>-1.1102532595339396</v>
      </c>
      <c r="AF148" s="12">
        <v>-1.379400000000004</v>
      </c>
      <c r="AH148" s="2">
        <v>42005</v>
      </c>
      <c r="AI148" s="76">
        <v>-6.6791998677326738</v>
      </c>
      <c r="AJ148" s="77">
        <v>-1.0638340318703496</v>
      </c>
      <c r="AK148" s="77">
        <v>-3.7781885247999933</v>
      </c>
      <c r="AL148" s="77">
        <v>1.2547355611045556</v>
      </c>
      <c r="AM148" s="77">
        <v>2.3328475387429952</v>
      </c>
      <c r="AN148" s="78">
        <v>4.2225000000001955E-2</v>
      </c>
      <c r="AO148" s="110"/>
      <c r="AP148" s="110"/>
      <c r="AQ148" s="45">
        <v>42005</v>
      </c>
      <c r="AR148" s="52">
        <f>IF(MONTH(Serie_Encadeada[[#This Row],[Período]])=1,Serie_Encadeada[[#This Row],[Fat.real]],Serie_Encadeada[[#This Row],[Fat.real]]+AR147)</f>
        <v>107.1846</v>
      </c>
      <c r="AS148" s="52">
        <f>IF(MONTH(Serie_Encadeada[[#This Row],[Período]])=1,Serie_Encadeada[[#This Row],[Emprego]],Serie_Encadeada[[#This Row],[Emprego]]+AS147)</f>
        <v>122.5184</v>
      </c>
      <c r="AT148" s="52">
        <f>IF(MONTH(Serie_Encadeada[[#This Row],[Período]])=1,Serie_Encadeada[[#This Row],[Horas]],Serie_Encadeada[[#This Row],[Horas]]+AT147)</f>
        <v>110.31180000000001</v>
      </c>
      <c r="AU148" s="52">
        <f>IF(MONTH(Serie_Encadeada[[#This Row],[Período]])=1,Serie_Encadeada[[#This Row],[Massa Real]],Serie_Encadeada[[#This Row],[Massa Real]]+AU147)</f>
        <v>144.84370000000001</v>
      </c>
      <c r="AV148" s="52">
        <f>IF(MONTH(Serie_Encadeada[[#This Row],[Período]])=1,Serie_Encadeada[[#This Row],[RMR Real]],Serie_Encadeada[[#This Row],[RMR Real]]+AV147)</f>
        <v>118.22199999999999</v>
      </c>
      <c r="AW148" s="52">
        <f>IF(MONTH(Serie_Encadeada[[#This Row],[Período]])=1,Serie_Encadeada[[#This Row],[UCI]],Serie_Encadeada[[#This Row],[UCI]]+AW147)</f>
        <v>84.221199999999996</v>
      </c>
      <c r="AX148" s="52">
        <f t="shared" si="13"/>
        <v>84.221199999999996</v>
      </c>
      <c r="AY148" s="45">
        <v>42005</v>
      </c>
      <c r="AZ148" s="46">
        <f t="shared" si="10"/>
        <v>1491.8083000000001</v>
      </c>
      <c r="BA148" s="48">
        <f t="shared" si="14"/>
        <v>1512.5737999999999</v>
      </c>
      <c r="BB148" s="48">
        <f t="shared" si="14"/>
        <v>1428.4685999999999</v>
      </c>
      <c r="BC148" s="49">
        <f t="shared" si="14"/>
        <v>1819.8301999999999</v>
      </c>
      <c r="BD148" s="49">
        <f t="shared" si="14"/>
        <v>1445.6238000000001</v>
      </c>
      <c r="BE148" s="49">
        <f t="shared" si="12"/>
        <v>85.263266666666667</v>
      </c>
    </row>
    <row r="149" spans="1:57" ht="12.75" customHeight="1" x14ac:dyDescent="0.3">
      <c r="A149" s="2">
        <v>42036</v>
      </c>
      <c r="B149" s="31" t="str">
        <f>MONTH(Serie_Encadeada[[#This Row],[Período]])&amp;YEAR(Serie_Encadeada[[#This Row],[Período]])</f>
        <v>22015</v>
      </c>
      <c r="C149" s="5">
        <v>98.492400000000004</v>
      </c>
      <c r="D149" s="5">
        <v>122.964</v>
      </c>
      <c r="E149" s="5">
        <v>106.1643</v>
      </c>
      <c r="F149" s="5">
        <v>154.69329999999999</v>
      </c>
      <c r="G149" s="5">
        <v>125.80370000000001</v>
      </c>
      <c r="H149" s="5">
        <v>83.3476</v>
      </c>
      <c r="J149" s="2">
        <v>42036</v>
      </c>
      <c r="K149" s="56">
        <v>-8.1095605152232686</v>
      </c>
      <c r="L149" s="57">
        <v>0.36370047274531736</v>
      </c>
      <c r="M149" s="57">
        <v>-3.7597972293082043</v>
      </c>
      <c r="N149" s="58">
        <v>6.8001576872173111</v>
      </c>
      <c r="O149" s="58">
        <v>6.4131041599702359</v>
      </c>
      <c r="P149" s="11">
        <v>-0.87359999999999616</v>
      </c>
      <c r="R149" s="2">
        <v>42036</v>
      </c>
      <c r="S149" s="56">
        <v>-19.907296723671045</v>
      </c>
      <c r="T149" s="57">
        <v>-2.5614814990907053</v>
      </c>
      <c r="U149" s="57">
        <v>-13.931421946760604</v>
      </c>
      <c r="V149" s="57">
        <v>-23.383467248852067</v>
      </c>
      <c r="W149" s="57">
        <v>-21.369394843409065</v>
      </c>
      <c r="X149" s="11">
        <v>-1.1473000000000013</v>
      </c>
      <c r="Z149" s="2">
        <v>42036</v>
      </c>
      <c r="AA149" s="56">
        <v>-15.364135399606601</v>
      </c>
      <c r="AB149" s="57">
        <v>-2.2228276477108881</v>
      </c>
      <c r="AC149" s="57">
        <v>-11.130337540842479</v>
      </c>
      <c r="AD149" s="57">
        <v>-14.706292730570659</v>
      </c>
      <c r="AE149" s="57">
        <v>-12.705362259634128</v>
      </c>
      <c r="AF149" s="11">
        <v>-1.2633500000000026</v>
      </c>
      <c r="AH149" s="2">
        <v>42036</v>
      </c>
      <c r="AI149" s="76">
        <v>-8.9063316757615762</v>
      </c>
      <c r="AJ149" s="77">
        <v>-1.2927529229605641</v>
      </c>
      <c r="AK149" s="77">
        <v>-5.5080263493108399</v>
      </c>
      <c r="AL149" s="77">
        <v>-1.9932774889650775</v>
      </c>
      <c r="AM149" s="77">
        <v>-0.69900186411755949</v>
      </c>
      <c r="AN149" s="78">
        <v>-0.29109999999998593</v>
      </c>
      <c r="AO149" s="14"/>
      <c r="AP149" s="14"/>
      <c r="AQ149" s="45">
        <v>42036</v>
      </c>
      <c r="AR149" s="52">
        <f>IF(MONTH(Serie_Encadeada[[#This Row],[Período]])=1,Serie_Encadeada[[#This Row],[Fat.real]],Serie_Encadeada[[#This Row],[Fat.real]]+AR148)</f>
        <v>205.67700000000002</v>
      </c>
      <c r="AS149" s="52">
        <f>IF(MONTH(Serie_Encadeada[[#This Row],[Período]])=1,Serie_Encadeada[[#This Row],[Emprego]],Serie_Encadeada[[#This Row],[Emprego]]+AS148)</f>
        <v>245.48239999999998</v>
      </c>
      <c r="AT149" s="52">
        <f>IF(MONTH(Serie_Encadeada[[#This Row],[Período]])=1,Serie_Encadeada[[#This Row],[Horas]],Serie_Encadeada[[#This Row],[Horas]]+AT148)</f>
        <v>216.4761</v>
      </c>
      <c r="AU149" s="52">
        <f>IF(MONTH(Serie_Encadeada[[#This Row],[Período]])=1,Serie_Encadeada[[#This Row],[Massa Real]],Serie_Encadeada[[#This Row],[Massa Real]]+AU148)</f>
        <v>299.53700000000003</v>
      </c>
      <c r="AV149" s="52">
        <f>IF(MONTH(Serie_Encadeada[[#This Row],[Período]])=1,Serie_Encadeada[[#This Row],[RMR Real]],Serie_Encadeada[[#This Row],[RMR Real]]+AV148)</f>
        <v>244.0257</v>
      </c>
      <c r="AW149" s="52">
        <f>IF(MONTH(Serie_Encadeada[[#This Row],[Período]])=1,Serie_Encadeada[[#This Row],[UCI]],Serie_Encadeada[[#This Row],[UCI]]+AW148)</f>
        <v>167.56880000000001</v>
      </c>
      <c r="AX149" s="52">
        <f t="shared" si="13"/>
        <v>83.784400000000005</v>
      </c>
      <c r="AY149" s="45">
        <v>42036</v>
      </c>
      <c r="AZ149" s="46">
        <f t="shared" si="10"/>
        <v>1467.3277000000003</v>
      </c>
      <c r="BA149" s="48">
        <f t="shared" si="14"/>
        <v>1509.3412999999998</v>
      </c>
      <c r="BB149" s="48">
        <f t="shared" si="14"/>
        <v>1411.2843999999998</v>
      </c>
      <c r="BC149" s="49">
        <f t="shared" si="14"/>
        <v>1772.6176</v>
      </c>
      <c r="BD149" s="49">
        <f t="shared" si="14"/>
        <v>1411.4341999999999</v>
      </c>
      <c r="BE149" s="49">
        <f t="shared" si="12"/>
        <v>85.167658333333335</v>
      </c>
    </row>
    <row r="150" spans="1:57" ht="12.75" customHeight="1" x14ac:dyDescent="0.3">
      <c r="A150" s="2">
        <v>42064</v>
      </c>
      <c r="B150" s="31" t="str">
        <f>MONTH(Serie_Encadeada[[#This Row],[Período]])&amp;YEAR(Serie_Encadeada[[#This Row],[Período]])</f>
        <v>32015</v>
      </c>
      <c r="C150" s="5">
        <v>114.1093</v>
      </c>
      <c r="D150" s="5">
        <v>122.80710000000001</v>
      </c>
      <c r="E150" s="5">
        <v>113.3736</v>
      </c>
      <c r="F150" s="5">
        <v>144.21700000000001</v>
      </c>
      <c r="G150" s="5">
        <v>117.43380000000001</v>
      </c>
      <c r="H150" s="5">
        <v>84.528999999999996</v>
      </c>
      <c r="J150" s="2">
        <v>42064</v>
      </c>
      <c r="K150" s="56">
        <v>15.855944214985117</v>
      </c>
      <c r="L150" s="57">
        <v>-0.12759832145993394</v>
      </c>
      <c r="M150" s="57">
        <v>6.7907008288096842</v>
      </c>
      <c r="N150" s="58">
        <v>-6.7723036485742956</v>
      </c>
      <c r="O150" s="58">
        <v>-6.6531429520753367</v>
      </c>
      <c r="P150" s="11">
        <v>1.1813999999999965</v>
      </c>
      <c r="R150" s="2">
        <v>42064</v>
      </c>
      <c r="S150" s="56">
        <v>-9.606945042966867</v>
      </c>
      <c r="T150" s="58">
        <v>-3.5652110409879114</v>
      </c>
      <c r="U150" s="58">
        <v>-5.8209400328457432</v>
      </c>
      <c r="V150" s="58">
        <v>-2.8616075788651094</v>
      </c>
      <c r="W150" s="58">
        <v>0.72969409802964869</v>
      </c>
      <c r="X150" s="12">
        <v>-2.6219999999999999</v>
      </c>
      <c r="Z150" s="2">
        <v>42064</v>
      </c>
      <c r="AA150" s="56">
        <v>-13.395908688620304</v>
      </c>
      <c r="AB150" s="58">
        <v>-2.6745829395809579</v>
      </c>
      <c r="AC150" s="58">
        <v>-9.3742822194845097</v>
      </c>
      <c r="AD150" s="58">
        <v>-11.186764295299595</v>
      </c>
      <c r="AE150" s="58">
        <v>-8.7513130301820876</v>
      </c>
      <c r="AF150" s="12">
        <v>-1.7162333333333351</v>
      </c>
      <c r="AH150" s="2">
        <v>42064</v>
      </c>
      <c r="AI150" s="76">
        <v>-9.1160601242896249</v>
      </c>
      <c r="AJ150" s="77">
        <v>-1.5934357481071311</v>
      </c>
      <c r="AK150" s="77">
        <v>-5.7767958609553682</v>
      </c>
      <c r="AL150" s="77">
        <v>-2.8618997158479722</v>
      </c>
      <c r="AM150" s="77">
        <v>-1.2792729692587606</v>
      </c>
      <c r="AN150" s="78">
        <v>-0.76881666666665183</v>
      </c>
      <c r="AO150" s="110"/>
      <c r="AP150" s="110"/>
      <c r="AQ150" s="45">
        <v>42064</v>
      </c>
      <c r="AR150" s="52">
        <f>IF(MONTH(Serie_Encadeada[[#This Row],[Período]])=1,Serie_Encadeada[[#This Row],[Fat.real]],Serie_Encadeada[[#This Row],[Fat.real]]+AR149)</f>
        <v>319.78630000000004</v>
      </c>
      <c r="AS150" s="52">
        <f>IF(MONTH(Serie_Encadeada[[#This Row],[Período]])=1,Serie_Encadeada[[#This Row],[Emprego]],Serie_Encadeada[[#This Row],[Emprego]]+AS149)</f>
        <v>368.28949999999998</v>
      </c>
      <c r="AT150" s="52">
        <f>IF(MONTH(Serie_Encadeada[[#This Row],[Período]])=1,Serie_Encadeada[[#This Row],[Horas]],Serie_Encadeada[[#This Row],[Horas]]+AT149)</f>
        <v>329.84969999999998</v>
      </c>
      <c r="AU150" s="52">
        <f>IF(MONTH(Serie_Encadeada[[#This Row],[Período]])=1,Serie_Encadeada[[#This Row],[Massa Real]],Serie_Encadeada[[#This Row],[Massa Real]]+AU149)</f>
        <v>443.75400000000002</v>
      </c>
      <c r="AV150" s="52">
        <f>IF(MONTH(Serie_Encadeada[[#This Row],[Período]])=1,Serie_Encadeada[[#This Row],[RMR Real]],Serie_Encadeada[[#This Row],[RMR Real]]+AV149)</f>
        <v>361.45949999999999</v>
      </c>
      <c r="AW150" s="52">
        <f>IF(MONTH(Serie_Encadeada[[#This Row],[Período]])=1,Serie_Encadeada[[#This Row],[UCI]],Serie_Encadeada[[#This Row],[UCI]]+AW149)</f>
        <v>252.09780000000001</v>
      </c>
      <c r="AX150" s="52">
        <f t="shared" si="13"/>
        <v>84.032600000000002</v>
      </c>
      <c r="AY150" s="45">
        <v>42064</v>
      </c>
      <c r="AZ150" s="46">
        <f t="shared" si="10"/>
        <v>1455.2002000000002</v>
      </c>
      <c r="BA150" s="48">
        <f t="shared" si="14"/>
        <v>1504.8010999999997</v>
      </c>
      <c r="BB150" s="48">
        <f t="shared" si="14"/>
        <v>1404.2770999999998</v>
      </c>
      <c r="BC150" s="49">
        <f t="shared" si="14"/>
        <v>1768.3690999999999</v>
      </c>
      <c r="BD150" s="49">
        <f t="shared" si="14"/>
        <v>1412.2848999999999</v>
      </c>
      <c r="BE150" s="49">
        <f t="shared" si="12"/>
        <v>84.94915833333333</v>
      </c>
    </row>
    <row r="151" spans="1:57" ht="12.75" customHeight="1" x14ac:dyDescent="0.3">
      <c r="A151" s="2">
        <v>42095</v>
      </c>
      <c r="B151" s="31" t="str">
        <f>MONTH(Serie_Encadeada[[#This Row],[Período]])&amp;YEAR(Serie_Encadeada[[#This Row],[Período]])</f>
        <v>42015</v>
      </c>
      <c r="C151" s="5">
        <v>98.325299999999999</v>
      </c>
      <c r="D151" s="5">
        <v>120.6484</v>
      </c>
      <c r="E151" s="5">
        <v>109.06100000000001</v>
      </c>
      <c r="F151" s="5">
        <v>132.67429999999999</v>
      </c>
      <c r="G151" s="5">
        <v>109.96769999999999</v>
      </c>
      <c r="H151" s="5">
        <v>83.134699999999995</v>
      </c>
      <c r="J151" s="2">
        <v>42095</v>
      </c>
      <c r="K151" s="56">
        <v>-13.832351964300898</v>
      </c>
      <c r="L151" s="57">
        <v>-1.7577973911931886</v>
      </c>
      <c r="M151" s="57">
        <v>-3.8038837965804997</v>
      </c>
      <c r="N151" s="58">
        <v>-8.0037027534895504</v>
      </c>
      <c r="O151" s="58">
        <v>-6.3577096202285981</v>
      </c>
      <c r="P151" s="11">
        <v>-1.3943000000000012</v>
      </c>
      <c r="R151" s="2">
        <v>42095</v>
      </c>
      <c r="S151" s="56">
        <v>-17.654364619414842</v>
      </c>
      <c r="T151" s="58">
        <v>-5.6090040737706959</v>
      </c>
      <c r="U151" s="58">
        <v>-10.254036515228938</v>
      </c>
      <c r="V151" s="58">
        <v>-4.0782242864300517</v>
      </c>
      <c r="W151" s="58">
        <v>1.6216181250109634</v>
      </c>
      <c r="X151" s="12">
        <v>-1.728500000000011</v>
      </c>
      <c r="Z151" s="2">
        <v>42095</v>
      </c>
      <c r="AA151" s="56">
        <v>-14.436483385871943</v>
      </c>
      <c r="AB151" s="58">
        <v>-3.4154958999708001</v>
      </c>
      <c r="AC151" s="58">
        <v>-9.5944910215655845</v>
      </c>
      <c r="AD151" s="58">
        <v>-9.6455816601448738</v>
      </c>
      <c r="AE151" s="58">
        <v>-6.5256555813891728</v>
      </c>
      <c r="AF151" s="12">
        <v>-1.719300000000004</v>
      </c>
      <c r="AH151" s="2">
        <v>42095</v>
      </c>
      <c r="AI151" s="76">
        <v>-9.2994448565542367</v>
      </c>
      <c r="AJ151" s="77">
        <v>-2.0214259465909117</v>
      </c>
      <c r="AK151" s="77">
        <v>-6.1054304066044018</v>
      </c>
      <c r="AL151" s="77">
        <v>-3.2849663510936993</v>
      </c>
      <c r="AM151" s="77">
        <v>-1.308105489879138</v>
      </c>
      <c r="AN151" s="78">
        <v>-0.72220833333332735</v>
      </c>
      <c r="AO151" s="110"/>
      <c r="AP151" s="110"/>
      <c r="AQ151" s="45">
        <v>42095</v>
      </c>
      <c r="AR151" s="52">
        <f>IF(MONTH(Serie_Encadeada[[#This Row],[Período]])=1,Serie_Encadeada[[#This Row],[Fat.real]],Serie_Encadeada[[#This Row],[Fat.real]]+AR150)</f>
        <v>418.11160000000007</v>
      </c>
      <c r="AS151" s="52">
        <f>IF(MONTH(Serie_Encadeada[[#This Row],[Período]])=1,Serie_Encadeada[[#This Row],[Emprego]],Serie_Encadeada[[#This Row],[Emprego]]+AS150)</f>
        <v>488.93789999999996</v>
      </c>
      <c r="AT151" s="52">
        <f>IF(MONTH(Serie_Encadeada[[#This Row],[Período]])=1,Serie_Encadeada[[#This Row],[Horas]],Serie_Encadeada[[#This Row],[Horas]]+AT150)</f>
        <v>438.91070000000002</v>
      </c>
      <c r="AU151" s="52">
        <f>IF(MONTH(Serie_Encadeada[[#This Row],[Período]])=1,Serie_Encadeada[[#This Row],[Massa Real]],Serie_Encadeada[[#This Row],[Massa Real]]+AU150)</f>
        <v>576.42830000000004</v>
      </c>
      <c r="AV151" s="52">
        <f>IF(MONTH(Serie_Encadeada[[#This Row],[Período]])=1,Serie_Encadeada[[#This Row],[RMR Real]],Serie_Encadeada[[#This Row],[RMR Real]]+AV150)</f>
        <v>471.42719999999997</v>
      </c>
      <c r="AW151" s="52">
        <f>IF(MONTH(Serie_Encadeada[[#This Row],[Período]])=1,Serie_Encadeada[[#This Row],[UCI]],Serie_Encadeada[[#This Row],[UCI]]+AW150)</f>
        <v>335.23250000000002</v>
      </c>
      <c r="AX151" s="52">
        <f t="shared" si="13"/>
        <v>83.808125000000004</v>
      </c>
      <c r="AY151" s="45">
        <v>42095</v>
      </c>
      <c r="AZ151" s="46">
        <f t="shared" si="10"/>
        <v>1434.1199000000004</v>
      </c>
      <c r="BA151" s="48">
        <f t="shared" si="14"/>
        <v>1497.6317999999999</v>
      </c>
      <c r="BB151" s="48">
        <f t="shared" si="14"/>
        <v>1391.8161999999995</v>
      </c>
      <c r="BC151" s="49">
        <f t="shared" si="14"/>
        <v>1762.7283</v>
      </c>
      <c r="BD151" s="49">
        <f t="shared" si="14"/>
        <v>1414.0397</v>
      </c>
      <c r="BE151" s="49">
        <f t="shared" si="12"/>
        <v>84.805116666666649</v>
      </c>
    </row>
    <row r="152" spans="1:57" ht="12.75" customHeight="1" x14ac:dyDescent="0.3">
      <c r="A152" s="2">
        <v>42125</v>
      </c>
      <c r="B152" s="31" t="str">
        <f>MONTH(Serie_Encadeada[[#This Row],[Período]])&amp;YEAR(Serie_Encadeada[[#This Row],[Período]])</f>
        <v>52015</v>
      </c>
      <c r="C152" s="5">
        <v>105.79040000000001</v>
      </c>
      <c r="D152" s="5">
        <v>120.3039</v>
      </c>
      <c r="E152" s="5">
        <v>111.06180000000001</v>
      </c>
      <c r="F152" s="5">
        <v>135.87309999999999</v>
      </c>
      <c r="G152" s="5">
        <v>112.9415</v>
      </c>
      <c r="H152" s="5">
        <v>83.582300000000004</v>
      </c>
      <c r="J152" s="2">
        <v>42125</v>
      </c>
      <c r="K152" s="56">
        <v>7.592247366649282</v>
      </c>
      <c r="L152" s="57">
        <v>-0.28554046303141734</v>
      </c>
      <c r="M152" s="57">
        <v>1.8345696445108681</v>
      </c>
      <c r="N152" s="58">
        <v>2.4110170545463636</v>
      </c>
      <c r="O152" s="58">
        <v>2.7042486111831123</v>
      </c>
      <c r="P152" s="11">
        <v>0.44760000000000844</v>
      </c>
      <c r="R152" s="2">
        <v>42125</v>
      </c>
      <c r="S152" s="56">
        <v>-17.70415771741337</v>
      </c>
      <c r="T152" s="58">
        <v>-6.3122325935640271</v>
      </c>
      <c r="U152" s="58">
        <v>-9.9172916901548973</v>
      </c>
      <c r="V152" s="58">
        <v>-3.9579423562883265</v>
      </c>
      <c r="W152" s="58">
        <v>2.512959175986115</v>
      </c>
      <c r="X152" s="12">
        <v>-2.3605999999999909</v>
      </c>
      <c r="Z152" s="2">
        <v>42125</v>
      </c>
      <c r="AA152" s="56">
        <v>-15.117060725175241</v>
      </c>
      <c r="AB152" s="58">
        <v>-4.0016072167182104</v>
      </c>
      <c r="AC152" s="58">
        <v>-9.6598638785320965</v>
      </c>
      <c r="AD152" s="58">
        <v>-8.6132397511482921</v>
      </c>
      <c r="AE152" s="58">
        <v>-4.9051645087195226</v>
      </c>
      <c r="AF152" s="12">
        <v>-1.8475600000000156</v>
      </c>
      <c r="AH152" s="2">
        <v>42125</v>
      </c>
      <c r="AI152" s="76">
        <v>-10.080062406678559</v>
      </c>
      <c r="AJ152" s="77">
        <v>-2.5230668430622374</v>
      </c>
      <c r="AK152" s="77">
        <v>-6.6165743328289643</v>
      </c>
      <c r="AL152" s="77">
        <v>-3.6542094538718395</v>
      </c>
      <c r="AM152" s="77">
        <v>-1.2041269209925098</v>
      </c>
      <c r="AN152" s="78">
        <v>-0.89971666666666295</v>
      </c>
      <c r="AO152" s="110"/>
      <c r="AP152" s="110"/>
      <c r="AQ152" s="45">
        <v>42125</v>
      </c>
      <c r="AR152" s="52">
        <f>IF(MONTH(Serie_Encadeada[[#This Row],[Período]])=1,Serie_Encadeada[[#This Row],[Fat.real]],Serie_Encadeada[[#This Row],[Fat.real]]+AR151)</f>
        <v>523.90200000000004</v>
      </c>
      <c r="AS152" s="52">
        <f>IF(MONTH(Serie_Encadeada[[#This Row],[Período]])=1,Serie_Encadeada[[#This Row],[Emprego]],Serie_Encadeada[[#This Row],[Emprego]]+AS151)</f>
        <v>609.24180000000001</v>
      </c>
      <c r="AT152" s="52">
        <f>IF(MONTH(Serie_Encadeada[[#This Row],[Período]])=1,Serie_Encadeada[[#This Row],[Horas]],Serie_Encadeada[[#This Row],[Horas]]+AT151)</f>
        <v>549.97250000000008</v>
      </c>
      <c r="AU152" s="52">
        <f>IF(MONTH(Serie_Encadeada[[#This Row],[Período]])=1,Serie_Encadeada[[#This Row],[Massa Real]],Serie_Encadeada[[#This Row],[Massa Real]]+AU151)</f>
        <v>712.30140000000006</v>
      </c>
      <c r="AV152" s="52">
        <f>IF(MONTH(Serie_Encadeada[[#This Row],[Período]])=1,Serie_Encadeada[[#This Row],[RMR Real]],Serie_Encadeada[[#This Row],[RMR Real]]+AV151)</f>
        <v>584.36869999999999</v>
      </c>
      <c r="AW152" s="52">
        <f>IF(MONTH(Serie_Encadeada[[#This Row],[Período]])=1,Serie_Encadeada[[#This Row],[UCI]],Serie_Encadeada[[#This Row],[UCI]]+AW151)</f>
        <v>418.81479999999999</v>
      </c>
      <c r="AX152" s="52">
        <f t="shared" si="13"/>
        <v>83.762959999999993</v>
      </c>
      <c r="AY152" s="45">
        <v>42125</v>
      </c>
      <c r="AZ152" s="46">
        <f t="shared" si="10"/>
        <v>1411.3614000000005</v>
      </c>
      <c r="BA152" s="48">
        <f t="shared" si="14"/>
        <v>1489.5263</v>
      </c>
      <c r="BB152" s="48">
        <f t="shared" si="14"/>
        <v>1379.5892999999996</v>
      </c>
      <c r="BC152" s="49">
        <f t="shared" si="14"/>
        <v>1757.1289000000002</v>
      </c>
      <c r="BD152" s="49">
        <f t="shared" si="14"/>
        <v>1416.8082999999999</v>
      </c>
      <c r="BE152" s="49">
        <f t="shared" si="12"/>
        <v>84.608399999999989</v>
      </c>
    </row>
    <row r="153" spans="1:57" ht="12.75" customHeight="1" x14ac:dyDescent="0.3">
      <c r="A153" s="2">
        <v>42156</v>
      </c>
      <c r="B153" s="31" t="str">
        <f>MONTH(Serie_Encadeada[[#This Row],[Período]])&amp;YEAR(Serie_Encadeada[[#This Row],[Período]])</f>
        <v>62015</v>
      </c>
      <c r="C153" s="5">
        <v>103.4978</v>
      </c>
      <c r="D153" s="5">
        <v>118.1961</v>
      </c>
      <c r="E153" s="5">
        <v>109.5376</v>
      </c>
      <c r="F153" s="5">
        <v>129.1609</v>
      </c>
      <c r="G153" s="5">
        <v>109.27679999999999</v>
      </c>
      <c r="H153" s="5">
        <v>81.716899999999995</v>
      </c>
      <c r="J153" s="2">
        <v>42156</v>
      </c>
      <c r="K153" s="56">
        <v>-2.1671153526217948</v>
      </c>
      <c r="L153" s="57">
        <v>-1.7520629007039652</v>
      </c>
      <c r="M153" s="57">
        <v>-1.3723890662676164</v>
      </c>
      <c r="N153" s="58">
        <v>-4.9400506796415158</v>
      </c>
      <c r="O153" s="58">
        <v>-3.2447771633987599</v>
      </c>
      <c r="P153" s="11">
        <v>-1.8654000000000082</v>
      </c>
      <c r="R153" s="2">
        <v>42156</v>
      </c>
      <c r="S153" s="56">
        <v>-13.513996824600989</v>
      </c>
      <c r="T153" s="58">
        <v>-7.9392191866605506</v>
      </c>
      <c r="U153" s="58">
        <v>-7.437133783904831</v>
      </c>
      <c r="V153" s="58">
        <v>-3.874394567705723</v>
      </c>
      <c r="W153" s="58">
        <v>4.4154265697648816</v>
      </c>
      <c r="X153" s="12">
        <v>-2.0238000000000085</v>
      </c>
      <c r="Z153" s="2">
        <v>42156</v>
      </c>
      <c r="AA153" s="56">
        <v>-14.856719990478716</v>
      </c>
      <c r="AB153" s="58">
        <v>-4.6641618176664057</v>
      </c>
      <c r="AC153" s="58">
        <v>-9.2981143098565493</v>
      </c>
      <c r="AD153" s="58">
        <v>-7.9164336204229588</v>
      </c>
      <c r="AE153" s="58">
        <v>-3.5487987287519869</v>
      </c>
      <c r="AF153" s="12">
        <v>-1.8769333333333407</v>
      </c>
      <c r="AH153" s="2">
        <v>42156</v>
      </c>
      <c r="AI153" s="76">
        <v>-10.165150724044722</v>
      </c>
      <c r="AJ153" s="77">
        <v>-3.1644668110253824</v>
      </c>
      <c r="AK153" s="77">
        <v>-6.8607546204981862</v>
      </c>
      <c r="AL153" s="77">
        <v>-3.9245739660017365</v>
      </c>
      <c r="AM153" s="77">
        <v>-0.88926587471752072</v>
      </c>
      <c r="AN153" s="78">
        <v>-0.95366666666666333</v>
      </c>
      <c r="AO153" s="110"/>
      <c r="AP153" s="110"/>
      <c r="AQ153" s="45">
        <v>42156</v>
      </c>
      <c r="AR153" s="52">
        <f>IF(MONTH(Serie_Encadeada[[#This Row],[Período]])=1,Serie_Encadeada[[#This Row],[Fat.real]],Serie_Encadeada[[#This Row],[Fat.real]]+AR152)</f>
        <v>627.39980000000003</v>
      </c>
      <c r="AS153" s="52">
        <f>IF(MONTH(Serie_Encadeada[[#This Row],[Período]])=1,Serie_Encadeada[[#This Row],[Emprego]],Serie_Encadeada[[#This Row],[Emprego]]+AS152)</f>
        <v>727.43790000000001</v>
      </c>
      <c r="AT153" s="52">
        <f>IF(MONTH(Serie_Encadeada[[#This Row],[Período]])=1,Serie_Encadeada[[#This Row],[Horas]],Serie_Encadeada[[#This Row],[Horas]]+AT152)</f>
        <v>659.51010000000008</v>
      </c>
      <c r="AU153" s="52">
        <f>IF(MONTH(Serie_Encadeada[[#This Row],[Período]])=1,Serie_Encadeada[[#This Row],[Massa Real]],Serie_Encadeada[[#This Row],[Massa Real]]+AU152)</f>
        <v>841.46230000000003</v>
      </c>
      <c r="AV153" s="52">
        <f>IF(MONTH(Serie_Encadeada[[#This Row],[Período]])=1,Serie_Encadeada[[#This Row],[RMR Real]],Serie_Encadeada[[#This Row],[RMR Real]]+AV152)</f>
        <v>693.64549999999997</v>
      </c>
      <c r="AW153" s="52">
        <f>IF(MONTH(Serie_Encadeada[[#This Row],[Período]])=1,Serie_Encadeada[[#This Row],[UCI]],Serie_Encadeada[[#This Row],[UCI]]+AW152)</f>
        <v>500.5317</v>
      </c>
      <c r="AX153" s="52">
        <f t="shared" si="13"/>
        <v>83.421949999999995</v>
      </c>
      <c r="AY153" s="45">
        <v>42156</v>
      </c>
      <c r="AZ153" s="46">
        <f t="shared" si="10"/>
        <v>1395.1892000000003</v>
      </c>
      <c r="BA153" s="48">
        <f t="shared" si="14"/>
        <v>1479.3332</v>
      </c>
      <c r="BB153" s="48">
        <f t="shared" si="14"/>
        <v>1370.7882999999997</v>
      </c>
      <c r="BC153" s="49">
        <f t="shared" si="14"/>
        <v>1751.923</v>
      </c>
      <c r="BD153" s="49">
        <f t="shared" si="14"/>
        <v>1421.4293</v>
      </c>
      <c r="BE153" s="49">
        <f t="shared" si="12"/>
        <v>84.439750000000004</v>
      </c>
    </row>
    <row r="154" spans="1:57" ht="12.75" customHeight="1" x14ac:dyDescent="0.3">
      <c r="A154" s="2">
        <v>42186</v>
      </c>
      <c r="B154" s="31" t="str">
        <f>MONTH(Serie_Encadeada[[#This Row],[Período]])&amp;YEAR(Serie_Encadeada[[#This Row],[Período]])</f>
        <v>72015</v>
      </c>
      <c r="C154" s="5">
        <v>109.06440000000001</v>
      </c>
      <c r="D154" s="5">
        <v>117.0147</v>
      </c>
      <c r="E154" s="5">
        <v>111.1041</v>
      </c>
      <c r="F154" s="5">
        <v>131.52379999999999</v>
      </c>
      <c r="G154" s="5">
        <v>112.3994</v>
      </c>
      <c r="H154" s="5">
        <v>81.474500000000006</v>
      </c>
      <c r="J154" s="2">
        <v>42186</v>
      </c>
      <c r="K154" s="56">
        <v>5.3784718129274323</v>
      </c>
      <c r="L154" s="57">
        <v>-0.9995253650501128</v>
      </c>
      <c r="M154" s="57">
        <v>1.4301025401323426</v>
      </c>
      <c r="N154" s="58">
        <v>1.8294236103960226</v>
      </c>
      <c r="O154" s="58">
        <v>2.8575141292570847</v>
      </c>
      <c r="P154" s="11">
        <v>-0.24239999999998929</v>
      </c>
      <c r="R154" s="2">
        <v>42186</v>
      </c>
      <c r="S154" s="56">
        <v>-12.107710049343732</v>
      </c>
      <c r="T154" s="58">
        <v>-8.6315189468177191</v>
      </c>
      <c r="U154" s="58">
        <v>-11.01948209002798</v>
      </c>
      <c r="V154" s="58">
        <v>-6.1915229600170072</v>
      </c>
      <c r="W154" s="58">
        <v>2.6705445404372412</v>
      </c>
      <c r="X154" s="12">
        <v>-4.1335999999999871</v>
      </c>
      <c r="Z154" s="2">
        <v>42186</v>
      </c>
      <c r="AA154" s="56">
        <v>-14.460511705483626</v>
      </c>
      <c r="AB154" s="58">
        <v>-5.2343536165644045</v>
      </c>
      <c r="AC154" s="58">
        <v>-9.550391804144164</v>
      </c>
      <c r="AD154" s="58">
        <v>-7.6869851495363992</v>
      </c>
      <c r="AE154" s="58">
        <v>-2.7271330685068178</v>
      </c>
      <c r="AF154" s="12">
        <v>-2.19931428571428</v>
      </c>
      <c r="AH154" s="2">
        <v>42186</v>
      </c>
      <c r="AI154" s="76">
        <v>-10.109698655974888</v>
      </c>
      <c r="AJ154" s="77">
        <v>-3.8580877051041735</v>
      </c>
      <c r="AK154" s="77">
        <v>-7.6439313389159196</v>
      </c>
      <c r="AL154" s="77">
        <v>-4.4680596645875621</v>
      </c>
      <c r="AM154" s="77">
        <v>-0.78274443140062866</v>
      </c>
      <c r="AN154" s="78">
        <v>-1.411699999999982</v>
      </c>
      <c r="AO154" s="110"/>
      <c r="AP154" s="110"/>
      <c r="AQ154" s="45">
        <v>42186</v>
      </c>
      <c r="AR154" s="52">
        <f>IF(MONTH(Serie_Encadeada[[#This Row],[Período]])=1,Serie_Encadeada[[#This Row],[Fat.real]],Serie_Encadeada[[#This Row],[Fat.real]]+AR153)</f>
        <v>736.46420000000001</v>
      </c>
      <c r="AS154" s="52">
        <f>IF(MONTH(Serie_Encadeada[[#This Row],[Período]])=1,Serie_Encadeada[[#This Row],[Emprego]],Serie_Encadeada[[#This Row],[Emprego]]+AS153)</f>
        <v>844.45260000000007</v>
      </c>
      <c r="AT154" s="52">
        <f>IF(MONTH(Serie_Encadeada[[#This Row],[Período]])=1,Serie_Encadeada[[#This Row],[Horas]],Serie_Encadeada[[#This Row],[Horas]]+AT153)</f>
        <v>770.6142000000001</v>
      </c>
      <c r="AU154" s="52">
        <f>IF(MONTH(Serie_Encadeada[[#This Row],[Período]])=1,Serie_Encadeada[[#This Row],[Massa Real]],Serie_Encadeada[[#This Row],[Massa Real]]+AU153)</f>
        <v>972.98610000000008</v>
      </c>
      <c r="AV154" s="52">
        <f>IF(MONTH(Serie_Encadeada[[#This Row],[Período]])=1,Serie_Encadeada[[#This Row],[RMR Real]],Serie_Encadeada[[#This Row],[RMR Real]]+AV153)</f>
        <v>806.04489999999998</v>
      </c>
      <c r="AW154" s="52">
        <f>IF(MONTH(Serie_Encadeada[[#This Row],[Período]])=1,Serie_Encadeada[[#This Row],[UCI]],Serie_Encadeada[[#This Row],[UCI]]+AW153)</f>
        <v>582.00620000000004</v>
      </c>
      <c r="AX154" s="52">
        <f t="shared" si="13"/>
        <v>83.143742857142868</v>
      </c>
      <c r="AY154" s="45">
        <v>42186</v>
      </c>
      <c r="AZ154" s="46">
        <f t="shared" si="10"/>
        <v>1380.1649000000002</v>
      </c>
      <c r="BA154" s="48">
        <f t="shared" si="14"/>
        <v>1468.2789</v>
      </c>
      <c r="BB154" s="48">
        <f t="shared" si="14"/>
        <v>1357.029</v>
      </c>
      <c r="BC154" s="49">
        <f t="shared" si="14"/>
        <v>1743.2421999999999</v>
      </c>
      <c r="BD154" s="49">
        <f t="shared" si="14"/>
        <v>1424.3529000000001</v>
      </c>
      <c r="BE154" s="49">
        <f t="shared" si="12"/>
        <v>84.095283333333342</v>
      </c>
    </row>
    <row r="155" spans="1:57" ht="12.75" customHeight="1" x14ac:dyDescent="0.3">
      <c r="A155" s="2">
        <v>42217</v>
      </c>
      <c r="B155" s="31" t="str">
        <f>MONTH(Serie_Encadeada[[#This Row],[Período]])&amp;YEAR(Serie_Encadeada[[#This Row],[Período]])</f>
        <v>82015</v>
      </c>
      <c r="C155" s="5">
        <v>110.6056</v>
      </c>
      <c r="D155" s="5">
        <v>115.50190000000001</v>
      </c>
      <c r="E155" s="5">
        <v>111.26090000000001</v>
      </c>
      <c r="F155" s="5">
        <v>125.22150000000001</v>
      </c>
      <c r="G155" s="5">
        <v>108.4151</v>
      </c>
      <c r="H155" s="5">
        <v>82.1995</v>
      </c>
      <c r="J155" s="2">
        <v>42217</v>
      </c>
      <c r="K155" s="56">
        <v>1.4131100524093922</v>
      </c>
      <c r="L155" s="57">
        <v>-1.2928290206273216</v>
      </c>
      <c r="M155" s="57">
        <v>0.14112890523392391</v>
      </c>
      <c r="N155" s="58">
        <v>-4.7917563209092107</v>
      </c>
      <c r="O155" s="58">
        <v>-3.5447698119385018</v>
      </c>
      <c r="P155" s="11">
        <v>0.72499999999999432</v>
      </c>
      <c r="R155" s="2">
        <v>42217</v>
      </c>
      <c r="S155" s="56">
        <v>-10.899012446922747</v>
      </c>
      <c r="T155" s="58">
        <v>-9.6220778285868054</v>
      </c>
      <c r="U155" s="58">
        <v>-7.5959869442806403</v>
      </c>
      <c r="V155" s="58">
        <v>-8.6641804054118055</v>
      </c>
      <c r="W155" s="58">
        <v>1.059862171309895</v>
      </c>
      <c r="X155" s="12">
        <v>-3.8358999999999952</v>
      </c>
      <c r="Z155" s="2">
        <v>42217</v>
      </c>
      <c r="AA155" s="56">
        <v>-14.011717196777465</v>
      </c>
      <c r="AB155" s="58">
        <v>-5.7847009675682752</v>
      </c>
      <c r="AC155" s="58">
        <v>-9.3083856992182508</v>
      </c>
      <c r="AD155" s="58">
        <v>-7.7994632894626523</v>
      </c>
      <c r="AE155" s="58">
        <v>-2.2930562957650666</v>
      </c>
      <c r="AF155" s="12">
        <v>-2.4038875000000104</v>
      </c>
      <c r="AH155" s="2">
        <v>42217</v>
      </c>
      <c r="AI155" s="76">
        <v>-9.9917739380707218</v>
      </c>
      <c r="AJ155" s="77">
        <v>-4.6077640281389609</v>
      </c>
      <c r="AK155" s="77">
        <v>-7.6579768105472779</v>
      </c>
      <c r="AL155" s="77">
        <v>-5.3112565483395358</v>
      </c>
      <c r="AM155" s="77">
        <v>-0.953280189348367</v>
      </c>
      <c r="AN155" s="78">
        <v>-1.784908333333334</v>
      </c>
      <c r="AO155" s="110"/>
      <c r="AP155" s="110"/>
      <c r="AQ155" s="45">
        <v>42217</v>
      </c>
      <c r="AR155" s="52">
        <f>IF(MONTH(Serie_Encadeada[[#This Row],[Período]])=1,Serie_Encadeada[[#This Row],[Fat.real]],Serie_Encadeada[[#This Row],[Fat.real]]+AR154)</f>
        <v>847.06979999999999</v>
      </c>
      <c r="AS155" s="52">
        <f>IF(MONTH(Serie_Encadeada[[#This Row],[Período]])=1,Serie_Encadeada[[#This Row],[Emprego]],Serie_Encadeada[[#This Row],[Emprego]]+AS154)</f>
        <v>959.95450000000005</v>
      </c>
      <c r="AT155" s="52">
        <f>IF(MONTH(Serie_Encadeada[[#This Row],[Período]])=1,Serie_Encadeada[[#This Row],[Horas]],Serie_Encadeada[[#This Row],[Horas]]+AT154)</f>
        <v>881.87510000000009</v>
      </c>
      <c r="AU155" s="52">
        <f>IF(MONTH(Serie_Encadeada[[#This Row],[Período]])=1,Serie_Encadeada[[#This Row],[Massa Real]],Serie_Encadeada[[#This Row],[Massa Real]]+AU154)</f>
        <v>1098.2076000000002</v>
      </c>
      <c r="AV155" s="52">
        <f>IF(MONTH(Serie_Encadeada[[#This Row],[Período]])=1,Serie_Encadeada[[#This Row],[RMR Real]],Serie_Encadeada[[#This Row],[RMR Real]]+AV154)</f>
        <v>914.46</v>
      </c>
      <c r="AW155" s="52">
        <f>IF(MONTH(Serie_Encadeada[[#This Row],[Período]])=1,Serie_Encadeada[[#This Row],[UCI]],Serie_Encadeada[[#This Row],[UCI]]+AW154)</f>
        <v>664.20569999999998</v>
      </c>
      <c r="AX155" s="52">
        <f t="shared" si="13"/>
        <v>83.025712499999997</v>
      </c>
      <c r="AY155" s="45">
        <v>42217</v>
      </c>
      <c r="AZ155" s="46">
        <f t="shared" si="10"/>
        <v>1366.6354000000001</v>
      </c>
      <c r="BA155" s="48">
        <f t="shared" si="14"/>
        <v>1455.982</v>
      </c>
      <c r="BB155" s="48">
        <f t="shared" si="14"/>
        <v>1347.8829000000003</v>
      </c>
      <c r="BC155" s="49">
        <f t="shared" si="14"/>
        <v>1731.3636000000001</v>
      </c>
      <c r="BD155" s="49">
        <f t="shared" si="14"/>
        <v>1425.4899</v>
      </c>
      <c r="BE155" s="49">
        <f t="shared" si="12"/>
        <v>83.775625000000005</v>
      </c>
    </row>
    <row r="156" spans="1:57" ht="12.75" customHeight="1" x14ac:dyDescent="0.3">
      <c r="A156" s="2">
        <v>42248</v>
      </c>
      <c r="B156" s="31" t="str">
        <f>MONTH(Serie_Encadeada[[#This Row],[Período]])&amp;YEAR(Serie_Encadeada[[#This Row],[Período]])</f>
        <v>92015</v>
      </c>
      <c r="C156" s="5">
        <v>109.1313</v>
      </c>
      <c r="D156" s="5">
        <v>114.2256</v>
      </c>
      <c r="E156" s="5">
        <v>107.8687</v>
      </c>
      <c r="F156" s="5">
        <v>120.7102</v>
      </c>
      <c r="G156" s="5">
        <v>105.67700000000001</v>
      </c>
      <c r="H156" s="5">
        <v>82.3339</v>
      </c>
      <c r="J156" s="2">
        <v>42248</v>
      </c>
      <c r="K156" s="56">
        <v>-1.3329343179730497</v>
      </c>
      <c r="L156" s="57">
        <v>-1.1050034674754321</v>
      </c>
      <c r="M156" s="57">
        <v>-3.0488698185975509</v>
      </c>
      <c r="N156" s="58">
        <v>-3.6026560934024952</v>
      </c>
      <c r="O156" s="58">
        <v>-2.5255707000224037</v>
      </c>
      <c r="P156" s="11">
        <v>0.13439999999999941</v>
      </c>
      <c r="R156" s="2">
        <v>42248</v>
      </c>
      <c r="S156" s="56">
        <v>-17.400989087342143</v>
      </c>
      <c r="T156" s="58">
        <v>-8.7544174692135108</v>
      </c>
      <c r="U156" s="58">
        <v>-12.013661008294644</v>
      </c>
      <c r="V156" s="58">
        <v>-13.139132587270893</v>
      </c>
      <c r="W156" s="58">
        <v>-4.8053580034500856</v>
      </c>
      <c r="X156" s="12">
        <v>-3.627600000000001</v>
      </c>
      <c r="Z156" s="2">
        <v>42248</v>
      </c>
      <c r="AA156" s="56">
        <v>-14.412530234620569</v>
      </c>
      <c r="AB156" s="58">
        <v>-6.1096464204884962</v>
      </c>
      <c r="AC156" s="58">
        <v>-9.6112744465476716</v>
      </c>
      <c r="AD156" s="58">
        <v>-8.3573645198940003</v>
      </c>
      <c r="AE156" s="58">
        <v>-2.5594481861154978</v>
      </c>
      <c r="AF156" s="12">
        <v>-2.539855555555576</v>
      </c>
      <c r="AH156" s="2">
        <v>42248</v>
      </c>
      <c r="AI156" s="76">
        <v>-11.166634149734213</v>
      </c>
      <c r="AJ156" s="77">
        <v>-5.1408141061064434</v>
      </c>
      <c r="AK156" s="77">
        <v>-8.5809060193765401</v>
      </c>
      <c r="AL156" s="77">
        <v>-6.6011013203009536</v>
      </c>
      <c r="AM156" s="77">
        <v>-1.8033568790492143</v>
      </c>
      <c r="AN156" s="78">
        <v>-2.2445333333333224</v>
      </c>
      <c r="AO156" s="110"/>
      <c r="AP156" s="110"/>
      <c r="AQ156" s="45">
        <v>42248</v>
      </c>
      <c r="AR156" s="52">
        <f>IF(MONTH(Serie_Encadeada[[#This Row],[Período]])=1,Serie_Encadeada[[#This Row],[Fat.real]],Serie_Encadeada[[#This Row],[Fat.real]]+AR155)</f>
        <v>956.2011</v>
      </c>
      <c r="AS156" s="52">
        <f>IF(MONTH(Serie_Encadeada[[#This Row],[Período]])=1,Serie_Encadeada[[#This Row],[Emprego]],Serie_Encadeada[[#This Row],[Emprego]]+AS155)</f>
        <v>1074.1801</v>
      </c>
      <c r="AT156" s="52">
        <f>IF(MONTH(Serie_Encadeada[[#This Row],[Período]])=1,Serie_Encadeada[[#This Row],[Horas]],Serie_Encadeada[[#This Row],[Horas]]+AT155)</f>
        <v>989.74380000000008</v>
      </c>
      <c r="AU156" s="52">
        <f>IF(MONTH(Serie_Encadeada[[#This Row],[Período]])=1,Serie_Encadeada[[#This Row],[Massa Real]],Serie_Encadeada[[#This Row],[Massa Real]]+AU155)</f>
        <v>1218.9178000000002</v>
      </c>
      <c r="AV156" s="52">
        <f>IF(MONTH(Serie_Encadeada[[#This Row],[Período]])=1,Serie_Encadeada[[#This Row],[RMR Real]],Serie_Encadeada[[#This Row],[RMR Real]]+AV155)</f>
        <v>1020.1370000000001</v>
      </c>
      <c r="AW156" s="52">
        <f>IF(MONTH(Serie_Encadeada[[#This Row],[Período]])=1,Serie_Encadeada[[#This Row],[UCI]],Serie_Encadeada[[#This Row],[UCI]]+AW155)</f>
        <v>746.53959999999995</v>
      </c>
      <c r="AX156" s="52">
        <f t="shared" si="13"/>
        <v>82.948844444444433</v>
      </c>
      <c r="AY156" s="45">
        <v>42248</v>
      </c>
      <c r="AZ156" s="46">
        <f t="shared" si="10"/>
        <v>1343.6449</v>
      </c>
      <c r="BA156" s="48">
        <f t="shared" si="14"/>
        <v>1445.0228</v>
      </c>
      <c r="BB156" s="48">
        <f t="shared" si="14"/>
        <v>1333.1544999999999</v>
      </c>
      <c r="BC156" s="49">
        <f t="shared" si="14"/>
        <v>1713.1042</v>
      </c>
      <c r="BD156" s="49">
        <f t="shared" si="14"/>
        <v>1420.1554000000001</v>
      </c>
      <c r="BE156" s="49">
        <f t="shared" si="12"/>
        <v>83.473325000000003</v>
      </c>
    </row>
    <row r="157" spans="1:57" x14ac:dyDescent="0.3">
      <c r="A157" s="2">
        <v>42278</v>
      </c>
      <c r="B157" s="31" t="str">
        <f>MONTH(Serie_Encadeada[[#This Row],[Período]])&amp;YEAR(Serie_Encadeada[[#This Row],[Período]])</f>
        <v>102015</v>
      </c>
      <c r="C157" s="5">
        <v>111.7979</v>
      </c>
      <c r="D157" s="5">
        <v>112.324</v>
      </c>
      <c r="E157" s="5">
        <v>110.23909999999999</v>
      </c>
      <c r="F157" s="5">
        <v>125.506</v>
      </c>
      <c r="G157" s="5">
        <v>111.73560000000001</v>
      </c>
      <c r="H157" s="5">
        <v>82.425799999999995</v>
      </c>
      <c r="J157" s="2">
        <v>42278</v>
      </c>
      <c r="K157" s="56">
        <v>2.4434786353685904</v>
      </c>
      <c r="L157" s="57">
        <v>-1.6647756720034756</v>
      </c>
      <c r="M157" s="57">
        <v>2.1974863885445819</v>
      </c>
      <c r="N157" s="58">
        <v>3.972986541319623</v>
      </c>
      <c r="O157" s="58">
        <v>5.7331301986241074</v>
      </c>
      <c r="P157" s="11">
        <v>9.189999999999543E-2</v>
      </c>
      <c r="R157" s="2">
        <v>42278</v>
      </c>
      <c r="S157" s="56">
        <v>-19.365717957909268</v>
      </c>
      <c r="T157" s="58">
        <v>-9.5543504080457673</v>
      </c>
      <c r="U157" s="58">
        <v>-10.784815166705245</v>
      </c>
      <c r="V157" s="58">
        <v>-8.8290652120694375</v>
      </c>
      <c r="W157" s="58">
        <v>0.80182738698817047</v>
      </c>
      <c r="X157" s="12">
        <v>-3.7476000000000056</v>
      </c>
      <c r="Z157" s="2">
        <v>42278</v>
      </c>
      <c r="AA157" s="56">
        <v>-14.959362799782468</v>
      </c>
      <c r="AB157" s="58">
        <v>-6.4469535164785041</v>
      </c>
      <c r="AC157" s="58">
        <v>-9.7302756149864269</v>
      </c>
      <c r="AD157" s="58">
        <v>-8.4016056551809069</v>
      </c>
      <c r="AE157" s="58">
        <v>-2.2376367866247371</v>
      </c>
      <c r="AF157" s="12">
        <v>-2.660630000000026</v>
      </c>
      <c r="AH157" s="2">
        <v>42278</v>
      </c>
      <c r="AI157" s="76">
        <v>-13.134151939059599</v>
      </c>
      <c r="AJ157" s="77">
        <v>-5.6916197808705959</v>
      </c>
      <c r="AK157" s="77">
        <v>-9.1124119368841079</v>
      </c>
      <c r="AL157" s="77">
        <v>-6.977514531429911</v>
      </c>
      <c r="AM157" s="77">
        <v>-1.6589773668359893</v>
      </c>
      <c r="AN157" s="78">
        <v>-2.6617833333333323</v>
      </c>
      <c r="AO157" s="110"/>
      <c r="AP157" s="110"/>
      <c r="AQ157" s="45">
        <v>42278</v>
      </c>
      <c r="AR157" s="52">
        <f>IF(MONTH(Serie_Encadeada[[#This Row],[Período]])=1,Serie_Encadeada[[#This Row],[Fat.real]],Serie_Encadeada[[#This Row],[Fat.real]]+AR156)</f>
        <v>1067.999</v>
      </c>
      <c r="AS157" s="52">
        <f>IF(MONTH(Serie_Encadeada[[#This Row],[Período]])=1,Serie_Encadeada[[#This Row],[Emprego]],Serie_Encadeada[[#This Row],[Emprego]]+AS156)</f>
        <v>1186.5041000000001</v>
      </c>
      <c r="AT157" s="52">
        <f>IF(MONTH(Serie_Encadeada[[#This Row],[Período]])=1,Serie_Encadeada[[#This Row],[Horas]],Serie_Encadeada[[#This Row],[Horas]]+AT156)</f>
        <v>1099.9829</v>
      </c>
      <c r="AU157" s="52">
        <f>IF(MONTH(Serie_Encadeada[[#This Row],[Período]])=1,Serie_Encadeada[[#This Row],[Massa Real]],Serie_Encadeada[[#This Row],[Massa Real]]+AU156)</f>
        <v>1344.4238000000003</v>
      </c>
      <c r="AV157" s="52">
        <f>IF(MONTH(Serie_Encadeada[[#This Row],[Período]])=1,Serie_Encadeada[[#This Row],[RMR Real]],Serie_Encadeada[[#This Row],[RMR Real]]+AV156)</f>
        <v>1131.8726000000001</v>
      </c>
      <c r="AW157" s="52">
        <f>IF(MONTH(Serie_Encadeada[[#This Row],[Período]])=1,Serie_Encadeada[[#This Row],[UCI]],Serie_Encadeada[[#This Row],[UCI]]+AW156)</f>
        <v>828.96539999999993</v>
      </c>
      <c r="AX157" s="52">
        <f t="shared" si="13"/>
        <v>82.896539999999987</v>
      </c>
      <c r="AY157" s="45">
        <v>42278</v>
      </c>
      <c r="AZ157" s="46">
        <f t="shared" si="10"/>
        <v>1316.7946999999999</v>
      </c>
      <c r="BA157" s="48">
        <f t="shared" si="14"/>
        <v>1433.1573000000001</v>
      </c>
      <c r="BB157" s="48">
        <f t="shared" si="14"/>
        <v>1319.8282000000002</v>
      </c>
      <c r="BC157" s="49">
        <f t="shared" si="14"/>
        <v>1700.9501000000002</v>
      </c>
      <c r="BD157" s="49">
        <f t="shared" si="14"/>
        <v>1421.0441999999998</v>
      </c>
      <c r="BE157" s="49">
        <f t="shared" si="12"/>
        <v>83.161025000000009</v>
      </c>
    </row>
    <row r="158" spans="1:57" ht="12.75" customHeight="1" x14ac:dyDescent="0.3">
      <c r="A158" s="2">
        <v>42309</v>
      </c>
      <c r="B158" s="31" t="str">
        <f>MONTH(Serie_Encadeada[[#This Row],[Período]])&amp;YEAR(Serie_Encadeada[[#This Row],[Período]])</f>
        <v>112015</v>
      </c>
      <c r="C158" s="5">
        <v>97.926400000000001</v>
      </c>
      <c r="D158" s="5">
        <v>111.18300000000001</v>
      </c>
      <c r="E158" s="5">
        <v>107.0047</v>
      </c>
      <c r="F158" s="5">
        <v>147.90049999999999</v>
      </c>
      <c r="G158" s="5">
        <v>133.02440000000001</v>
      </c>
      <c r="H158" s="5">
        <v>81.141999999999996</v>
      </c>
      <c r="J158" s="2">
        <v>42309</v>
      </c>
      <c r="K158" s="56">
        <v>-12.407657031124911</v>
      </c>
      <c r="L158" s="57">
        <v>-1.0158114027278151</v>
      </c>
      <c r="M158" s="57">
        <v>-2.9339862172314488</v>
      </c>
      <c r="N158" s="58">
        <v>17.843370038085823</v>
      </c>
      <c r="O158" s="58">
        <v>19.052835443672389</v>
      </c>
      <c r="P158" s="11">
        <v>-1.2837999999999994</v>
      </c>
      <c r="R158" s="2">
        <v>42309</v>
      </c>
      <c r="S158" s="56">
        <v>-23.892305946613078</v>
      </c>
      <c r="T158" s="58">
        <v>-10.229869280518024</v>
      </c>
      <c r="U158" s="58">
        <v>-8.0911455291312535</v>
      </c>
      <c r="V158" s="58">
        <v>-11.650030166723415</v>
      </c>
      <c r="W158" s="58">
        <v>-1.5819464851963365</v>
      </c>
      <c r="X158" s="12">
        <v>-3.4380000000000024</v>
      </c>
      <c r="Z158" s="2">
        <v>42309</v>
      </c>
      <c r="AA158" s="56">
        <v>-15.789521581651984</v>
      </c>
      <c r="AB158" s="58">
        <v>-6.783508454504469</v>
      </c>
      <c r="AC158" s="58">
        <v>-9.5873251963087682</v>
      </c>
      <c r="AD158" s="58">
        <v>-8.734174064451814</v>
      </c>
      <c r="AE158" s="58">
        <v>-2.1690917172547821</v>
      </c>
      <c r="AF158" s="12">
        <v>-2.7313000000000187</v>
      </c>
      <c r="AH158" s="2">
        <v>42309</v>
      </c>
      <c r="AI158" s="76">
        <v>-15.015159522077074</v>
      </c>
      <c r="AJ158" s="77">
        <v>-6.3647799753705145</v>
      </c>
      <c r="AK158" s="77">
        <v>-9.3875921097714183</v>
      </c>
      <c r="AL158" s="77">
        <v>-8.2841244008213852</v>
      </c>
      <c r="AM158" s="77">
        <v>-2.2513777509810398</v>
      </c>
      <c r="AN158" s="78">
        <v>-2.7340333333333433</v>
      </c>
      <c r="AO158" s="110"/>
      <c r="AP158" s="110"/>
      <c r="AQ158" s="45">
        <v>42309</v>
      </c>
      <c r="AR158" s="52">
        <f>IF(MONTH(Serie_Encadeada[[#This Row],[Período]])=1,Serie_Encadeada[[#This Row],[Fat.real]],Serie_Encadeada[[#This Row],[Fat.real]]+AR157)</f>
        <v>1165.9254000000001</v>
      </c>
      <c r="AS158" s="52">
        <f>IF(MONTH(Serie_Encadeada[[#This Row],[Período]])=1,Serie_Encadeada[[#This Row],[Emprego]],Serie_Encadeada[[#This Row],[Emprego]]+AS157)</f>
        <v>1297.6871000000001</v>
      </c>
      <c r="AT158" s="52">
        <f>IF(MONTH(Serie_Encadeada[[#This Row],[Período]])=1,Serie_Encadeada[[#This Row],[Horas]],Serie_Encadeada[[#This Row],[Horas]]+AT157)</f>
        <v>1206.9875999999999</v>
      </c>
      <c r="AU158" s="52">
        <f>IF(MONTH(Serie_Encadeada[[#This Row],[Período]])=1,Serie_Encadeada[[#This Row],[Massa Real]],Serie_Encadeada[[#This Row],[Massa Real]]+AU157)</f>
        <v>1492.3243000000002</v>
      </c>
      <c r="AV158" s="52">
        <f>IF(MONTH(Serie_Encadeada[[#This Row],[Período]])=1,Serie_Encadeada[[#This Row],[RMR Real]],Serie_Encadeada[[#This Row],[RMR Real]]+AV157)</f>
        <v>1264.8970000000002</v>
      </c>
      <c r="AW158" s="52">
        <f>IF(MONTH(Serie_Encadeada[[#This Row],[Período]])=1,Serie_Encadeada[[#This Row],[UCI]],Serie_Encadeada[[#This Row],[UCI]]+AW157)</f>
        <v>910.10739999999987</v>
      </c>
      <c r="AX158" s="52">
        <f t="shared" si="13"/>
        <v>82.737036363636349</v>
      </c>
      <c r="AY158" s="45">
        <v>42309</v>
      </c>
      <c r="AZ158" s="46">
        <f t="shared" si="10"/>
        <v>1286.0528999999999</v>
      </c>
      <c r="BA158" s="48">
        <f t="shared" si="14"/>
        <v>1420.4873</v>
      </c>
      <c r="BB158" s="48">
        <f t="shared" si="14"/>
        <v>1310.4081000000001</v>
      </c>
      <c r="BC158" s="49">
        <f t="shared" si="14"/>
        <v>1681.4476000000002</v>
      </c>
      <c r="BD158" s="49">
        <f t="shared" si="14"/>
        <v>1418.9059999999999</v>
      </c>
      <c r="BE158" s="49">
        <f t="shared" si="12"/>
        <v>82.874524999999991</v>
      </c>
    </row>
    <row r="159" spans="1:57" ht="12.75" customHeight="1" x14ac:dyDescent="0.3">
      <c r="A159" s="2">
        <v>42339</v>
      </c>
      <c r="B159" s="31" t="str">
        <f>MONTH(Serie_Encadeada[[#This Row],[Período]])&amp;YEAR(Serie_Encadeada[[#This Row],[Período]])</f>
        <v>122015</v>
      </c>
      <c r="C159" s="5">
        <v>98.936000000000007</v>
      </c>
      <c r="D159" s="5">
        <v>109.5535</v>
      </c>
      <c r="E159" s="5">
        <v>96.878399999999999</v>
      </c>
      <c r="F159" s="5">
        <v>166.0471</v>
      </c>
      <c r="G159" s="5">
        <v>151.56710000000001</v>
      </c>
      <c r="H159" s="5">
        <v>80.268699999999995</v>
      </c>
      <c r="J159" s="2">
        <v>42339</v>
      </c>
      <c r="K159" s="56">
        <v>1.0309783674269717</v>
      </c>
      <c r="L159" s="57">
        <v>-1.4656017556640919</v>
      </c>
      <c r="M159" s="57">
        <v>-9.4634160929379743</v>
      </c>
      <c r="N159" s="58">
        <v>12.269464944337583</v>
      </c>
      <c r="O159" s="58">
        <v>13.939322410024021</v>
      </c>
      <c r="P159" s="11">
        <v>-0.87330000000000041</v>
      </c>
      <c r="R159" s="2">
        <v>42339</v>
      </c>
      <c r="S159" s="56">
        <v>-17.640839940896125</v>
      </c>
      <c r="T159" s="58">
        <v>-10.787197414987926</v>
      </c>
      <c r="U159" s="58">
        <v>-6.3257284580910023</v>
      </c>
      <c r="V159" s="58">
        <v>-12.201669492865237</v>
      </c>
      <c r="W159" s="58">
        <v>-1.5855566882454764</v>
      </c>
      <c r="X159" s="12">
        <v>-4.1182000000000016</v>
      </c>
      <c r="Z159" s="2">
        <v>42339</v>
      </c>
      <c r="AA159" s="56">
        <v>-15.937324774084233</v>
      </c>
      <c r="AB159" s="58">
        <v>-7.1080491272817827</v>
      </c>
      <c r="AC159" s="58">
        <v>-9.3528168795727158</v>
      </c>
      <c r="AD159" s="58">
        <v>-9.0936529128794525</v>
      </c>
      <c r="AE159" s="58">
        <v>-2.106982053505476</v>
      </c>
      <c r="AF159" s="12">
        <v>-2.8468750000000256</v>
      </c>
      <c r="AH159" s="2">
        <v>42339</v>
      </c>
      <c r="AI159" s="76">
        <v>-15.937324774084233</v>
      </c>
      <c r="AJ159" s="77">
        <v>-7.1080491272817827</v>
      </c>
      <c r="AK159" s="77">
        <v>-9.3528168795727158</v>
      </c>
      <c r="AL159" s="77">
        <v>-9.0936529128794525</v>
      </c>
      <c r="AM159" s="77">
        <v>-2.106982053505476</v>
      </c>
      <c r="AN159" s="78">
        <v>-2.8468750000000256</v>
      </c>
      <c r="AO159" s="110"/>
      <c r="AP159" s="110"/>
      <c r="AQ159" s="45">
        <v>42339</v>
      </c>
      <c r="AR159" s="52">
        <f>IF(MONTH(Serie_Encadeada[[#This Row],[Período]])=1,Serie_Encadeada[[#This Row],[Fat.real]],Serie_Encadeada[[#This Row],[Fat.real]]+AR158)</f>
        <v>1264.8614</v>
      </c>
      <c r="AS159" s="52">
        <f>IF(MONTH(Serie_Encadeada[[#This Row],[Período]])=1,Serie_Encadeada[[#This Row],[Emprego]],Serie_Encadeada[[#This Row],[Emprego]]+AS158)</f>
        <v>1407.2406000000001</v>
      </c>
      <c r="AT159" s="52">
        <f>IF(MONTH(Serie_Encadeada[[#This Row],[Período]])=1,Serie_Encadeada[[#This Row],[Horas]],Serie_Encadeada[[#This Row],[Horas]]+AT158)</f>
        <v>1303.866</v>
      </c>
      <c r="AU159" s="52">
        <f>IF(MONTH(Serie_Encadeada[[#This Row],[Período]])=1,Serie_Encadeada[[#This Row],[Massa Real]],Serie_Encadeada[[#This Row],[Massa Real]]+AU158)</f>
        <v>1658.3714000000002</v>
      </c>
      <c r="AV159" s="52">
        <f>IF(MONTH(Serie_Encadeada[[#This Row],[Período]])=1,Serie_Encadeada[[#This Row],[RMR Real]],Serie_Encadeada[[#This Row],[RMR Real]]+AV158)</f>
        <v>1416.4641000000001</v>
      </c>
      <c r="AW159" s="52">
        <f>IF(MONTH(Serie_Encadeada[[#This Row],[Período]])=1,Serie_Encadeada[[#This Row],[UCI]],Serie_Encadeada[[#This Row],[UCI]]+AW158)</f>
        <v>990.37609999999984</v>
      </c>
      <c r="AX159" s="52">
        <f t="shared" si="13"/>
        <v>82.531341666666648</v>
      </c>
      <c r="AY159" s="45">
        <v>42339</v>
      </c>
      <c r="AZ159" s="46">
        <f t="shared" si="10"/>
        <v>1264.8614</v>
      </c>
      <c r="BA159" s="48">
        <f t="shared" si="14"/>
        <v>1407.2406000000001</v>
      </c>
      <c r="BB159" s="48">
        <f t="shared" si="14"/>
        <v>1303.866</v>
      </c>
      <c r="BC159" s="49">
        <f t="shared" si="14"/>
        <v>1658.3714000000002</v>
      </c>
      <c r="BD159" s="49">
        <f t="shared" si="14"/>
        <v>1416.4641000000001</v>
      </c>
      <c r="BE159" s="49">
        <f t="shared" si="12"/>
        <v>82.531341666666648</v>
      </c>
    </row>
    <row r="160" spans="1:57" ht="12.75" customHeight="1" x14ac:dyDescent="0.3">
      <c r="A160" s="2">
        <v>42370</v>
      </c>
      <c r="B160" s="31" t="str">
        <f>MONTH(Serie_Encadeada[[#This Row],[Período]])&amp;YEAR(Serie_Encadeada[[#This Row],[Período]])</f>
        <v>12016</v>
      </c>
      <c r="C160" s="5">
        <v>86.242999999999995</v>
      </c>
      <c r="D160" s="5">
        <v>110.2098</v>
      </c>
      <c r="E160" s="5">
        <v>100.7796</v>
      </c>
      <c r="F160" s="5">
        <v>122.48480000000001</v>
      </c>
      <c r="G160" s="5">
        <v>111.1378</v>
      </c>
      <c r="H160" s="5">
        <v>79.417000000000002</v>
      </c>
      <c r="J160" s="2">
        <v>42370</v>
      </c>
      <c r="K160" s="56">
        <v>-12.829505943236043</v>
      </c>
      <c r="L160" s="57">
        <v>0.59906803525218422</v>
      </c>
      <c r="M160" s="57">
        <v>4.0269038299559066</v>
      </c>
      <c r="N160" s="58">
        <v>-26.234905638219512</v>
      </c>
      <c r="O160" s="58">
        <v>-26.674192486364131</v>
      </c>
      <c r="P160" s="11">
        <v>-0.85169999999999391</v>
      </c>
      <c r="R160" s="2">
        <v>42370</v>
      </c>
      <c r="S160" s="56">
        <v>-19.537881374749738</v>
      </c>
      <c r="T160" s="58">
        <v>-10.04632773526262</v>
      </c>
      <c r="U160" s="58">
        <v>-8.6411426520100321</v>
      </c>
      <c r="V160" s="58">
        <v>-15.436570592990931</v>
      </c>
      <c r="W160" s="58">
        <v>-5.9922856997851461</v>
      </c>
      <c r="X160" s="12">
        <v>-4.8041999999999945</v>
      </c>
      <c r="Z160" s="2">
        <v>42370</v>
      </c>
      <c r="AA160" s="56">
        <v>-19.537881374749738</v>
      </c>
      <c r="AB160" s="58">
        <v>-10.04632773526262</v>
      </c>
      <c r="AC160" s="58">
        <v>-8.6411426520100321</v>
      </c>
      <c r="AD160" s="58">
        <v>-15.436570592990931</v>
      </c>
      <c r="AE160" s="58">
        <v>-5.9922856997851461</v>
      </c>
      <c r="AF160" s="12">
        <v>-4.8041999999999945</v>
      </c>
      <c r="AH160" s="2">
        <v>42370</v>
      </c>
      <c r="AI160" s="76">
        <v>-16.616645717817779</v>
      </c>
      <c r="AJ160" s="77">
        <v>-7.777590752927221</v>
      </c>
      <c r="AK160" s="77">
        <v>-9.390111900254567</v>
      </c>
      <c r="AL160" s="77">
        <v>-10.100815999206951</v>
      </c>
      <c r="AM160" s="77">
        <v>-2.5071460500304394</v>
      </c>
      <c r="AN160" s="78">
        <v>-3.132275000000007</v>
      </c>
      <c r="AO160" s="110"/>
      <c r="AP160" s="110"/>
      <c r="AQ160" s="45">
        <v>42370</v>
      </c>
      <c r="AR160" s="52">
        <f>IF(MONTH(Serie_Encadeada[[#This Row],[Período]])=1,Serie_Encadeada[[#This Row],[Fat.real]],Serie_Encadeada[[#This Row],[Fat.real]]+AR159)</f>
        <v>86.242999999999995</v>
      </c>
      <c r="AS160" s="52">
        <f>IF(MONTH(Serie_Encadeada[[#This Row],[Período]])=1,Serie_Encadeada[[#This Row],[Emprego]],Serie_Encadeada[[#This Row],[Emprego]]+AS159)</f>
        <v>110.2098</v>
      </c>
      <c r="AT160" s="52">
        <f>IF(MONTH(Serie_Encadeada[[#This Row],[Período]])=1,Serie_Encadeada[[#This Row],[Horas]],Serie_Encadeada[[#This Row],[Horas]]+AT159)</f>
        <v>100.7796</v>
      </c>
      <c r="AU160" s="52">
        <f>IF(MONTH(Serie_Encadeada[[#This Row],[Período]])=1,Serie_Encadeada[[#This Row],[Massa Real]],Serie_Encadeada[[#This Row],[Massa Real]]+AU159)</f>
        <v>122.48480000000001</v>
      </c>
      <c r="AV160" s="52">
        <f>IF(MONTH(Serie_Encadeada[[#This Row],[Período]])=1,Serie_Encadeada[[#This Row],[RMR Real]],Serie_Encadeada[[#This Row],[RMR Real]]+AV159)</f>
        <v>111.1378</v>
      </c>
      <c r="AW160" s="52">
        <f>IF(MONTH(Serie_Encadeada[[#This Row],[Período]])=1,Serie_Encadeada[[#This Row],[UCI]],Serie_Encadeada[[#This Row],[UCI]]+AW159)</f>
        <v>79.417000000000002</v>
      </c>
      <c r="AX160" s="52">
        <f t="shared" si="13"/>
        <v>79.417000000000002</v>
      </c>
      <c r="AY160" s="45">
        <v>42370</v>
      </c>
      <c r="AZ160" s="46">
        <f t="shared" si="10"/>
        <v>1243.9197999999999</v>
      </c>
      <c r="BA160" s="48">
        <f t="shared" si="14"/>
        <v>1394.932</v>
      </c>
      <c r="BB160" s="48">
        <f t="shared" si="14"/>
        <v>1294.3338000000001</v>
      </c>
      <c r="BC160" s="49">
        <f t="shared" si="14"/>
        <v>1636.0125</v>
      </c>
      <c r="BD160" s="49">
        <f t="shared" si="14"/>
        <v>1409.3799000000001</v>
      </c>
      <c r="BE160" s="49">
        <f t="shared" si="12"/>
        <v>82.13099166666666</v>
      </c>
    </row>
    <row r="161" spans="1:59" ht="12.75" customHeight="1" x14ac:dyDescent="0.3">
      <c r="A161" s="2">
        <v>42401</v>
      </c>
      <c r="B161" s="31" t="str">
        <f>MONTH(Serie_Encadeada[[#This Row],[Período]])&amp;YEAR(Serie_Encadeada[[#This Row],[Período]])</f>
        <v>22016</v>
      </c>
      <c r="C161" s="5">
        <v>84.611699999999999</v>
      </c>
      <c r="D161" s="5">
        <v>110.31399999999999</v>
      </c>
      <c r="E161" s="5">
        <v>99.051599999999993</v>
      </c>
      <c r="F161" s="5">
        <v>129.87860000000001</v>
      </c>
      <c r="G161" s="5">
        <v>117.7354</v>
      </c>
      <c r="H161" s="5">
        <v>78.603999999999999</v>
      </c>
      <c r="J161" s="2">
        <v>42401</v>
      </c>
      <c r="K161" s="56">
        <v>-1.8915158331690642</v>
      </c>
      <c r="L161" s="57">
        <v>9.4546945915872857E-2</v>
      </c>
      <c r="M161" s="57">
        <v>-1.7146327232892455</v>
      </c>
      <c r="N161" s="58">
        <v>6.036504121327706</v>
      </c>
      <c r="O161" s="58">
        <v>5.9364140733395843</v>
      </c>
      <c r="P161" s="11">
        <v>-0.81300000000000239</v>
      </c>
      <c r="R161" s="2">
        <v>42401</v>
      </c>
      <c r="S161" s="56">
        <v>-14.093168609963818</v>
      </c>
      <c r="T161" s="58">
        <v>-10.287563839823042</v>
      </c>
      <c r="U161" s="58">
        <v>-6.699709789448999</v>
      </c>
      <c r="V161" s="58">
        <v>-16.041224797712626</v>
      </c>
      <c r="W161" s="58">
        <v>-6.4134043752290335</v>
      </c>
      <c r="X161" s="12">
        <v>-4.7436000000000007</v>
      </c>
      <c r="Z161" s="2">
        <v>42401</v>
      </c>
      <c r="AA161" s="56">
        <v>-16.930575611274005</v>
      </c>
      <c r="AB161" s="58">
        <v>-10.16716473360208</v>
      </c>
      <c r="AC161" s="58">
        <v>-7.6890243310924422</v>
      </c>
      <c r="AD161" s="58">
        <v>-15.748839041587523</v>
      </c>
      <c r="AE161" s="58">
        <v>-6.2093869621109592</v>
      </c>
      <c r="AF161" s="12">
        <v>-4.7738999999999976</v>
      </c>
      <c r="AH161" s="2">
        <v>42401</v>
      </c>
      <c r="AI161" s="76">
        <v>-16.171479622445656</v>
      </c>
      <c r="AJ161" s="77">
        <v>-8.4181954074933003</v>
      </c>
      <c r="AK161" s="77">
        <v>-8.7908078626816692</v>
      </c>
      <c r="AL161" s="77">
        <v>-9.1062956838519558</v>
      </c>
      <c r="AM161" s="77">
        <v>-0.71718539907846368</v>
      </c>
      <c r="AN161" s="78">
        <v>-3.4319666666666535</v>
      </c>
      <c r="AO161" s="110"/>
      <c r="AP161" s="110"/>
      <c r="AQ161" s="45">
        <v>42401</v>
      </c>
      <c r="AR161" s="52">
        <f>IF(MONTH(Serie_Encadeada[[#This Row],[Período]])=1,Serie_Encadeada[[#This Row],[Fat.real]],Serie_Encadeada[[#This Row],[Fat.real]]+AR160)</f>
        <v>170.85469999999998</v>
      </c>
      <c r="AS161" s="52">
        <f>IF(MONTH(Serie_Encadeada[[#This Row],[Período]])=1,Serie_Encadeada[[#This Row],[Emprego]],Serie_Encadeada[[#This Row],[Emprego]]+AS160)</f>
        <v>220.52379999999999</v>
      </c>
      <c r="AT161" s="52">
        <f>IF(MONTH(Serie_Encadeada[[#This Row],[Período]])=1,Serie_Encadeada[[#This Row],[Horas]],Serie_Encadeada[[#This Row],[Horas]]+AT160)</f>
        <v>199.8312</v>
      </c>
      <c r="AU161" s="52">
        <f>IF(MONTH(Serie_Encadeada[[#This Row],[Período]])=1,Serie_Encadeada[[#This Row],[Massa Real]],Serie_Encadeada[[#This Row],[Massa Real]]+AU160)</f>
        <v>252.36340000000001</v>
      </c>
      <c r="AV161" s="52">
        <f>IF(MONTH(Serie_Encadeada[[#This Row],[Período]])=1,Serie_Encadeada[[#This Row],[RMR Real]],Serie_Encadeada[[#This Row],[RMR Real]]+AV160)</f>
        <v>228.8732</v>
      </c>
      <c r="AW161" s="52">
        <f>IF(MONTH(Serie_Encadeada[[#This Row],[Período]])=1,Serie_Encadeada[[#This Row],[UCI]],Serie_Encadeada[[#This Row],[UCI]]+AW160)</f>
        <v>158.02100000000002</v>
      </c>
      <c r="AX161" s="52">
        <f t="shared" si="13"/>
        <v>79.010500000000008</v>
      </c>
      <c r="AY161" s="45">
        <v>42401</v>
      </c>
      <c r="AZ161" s="46">
        <f t="shared" si="10"/>
        <v>1230.0390999999997</v>
      </c>
      <c r="BA161" s="48">
        <f t="shared" si="14"/>
        <v>1382.2820000000002</v>
      </c>
      <c r="BB161" s="48">
        <f t="shared" si="14"/>
        <v>1287.2211</v>
      </c>
      <c r="BC161" s="49">
        <f t="shared" si="14"/>
        <v>1611.1977999999999</v>
      </c>
      <c r="BD161" s="49">
        <f t="shared" si="14"/>
        <v>1401.3116</v>
      </c>
      <c r="BE161" s="49">
        <f t="shared" si="12"/>
        <v>81.735691666666682</v>
      </c>
    </row>
    <row r="162" spans="1:59" ht="12.75" customHeight="1" x14ac:dyDescent="0.3">
      <c r="A162" s="2">
        <v>42430</v>
      </c>
      <c r="B162" s="31" t="str">
        <f>MONTH(Serie_Encadeada[[#This Row],[Período]])&amp;YEAR(Serie_Encadeada[[#This Row],[Período]])</f>
        <v>32016</v>
      </c>
      <c r="C162" s="5">
        <v>96.803799999999995</v>
      </c>
      <c r="D162" s="5">
        <v>110.101</v>
      </c>
      <c r="E162" s="5">
        <v>107.09820000000001</v>
      </c>
      <c r="F162" s="5">
        <v>127.149</v>
      </c>
      <c r="G162" s="5">
        <v>115.48390000000001</v>
      </c>
      <c r="H162" s="5">
        <v>79.540400000000005</v>
      </c>
      <c r="J162" s="2">
        <v>42430</v>
      </c>
      <c r="K162" s="56">
        <v>14.409472921593581</v>
      </c>
      <c r="L162" s="57">
        <v>-0.19308519317583794</v>
      </c>
      <c r="M162" s="57">
        <v>8.1236446458209794</v>
      </c>
      <c r="N162" s="58">
        <v>-2.101654930065465</v>
      </c>
      <c r="O162" s="58">
        <v>-1.912339024626402</v>
      </c>
      <c r="P162" s="11">
        <v>0.93640000000000612</v>
      </c>
      <c r="R162" s="2">
        <v>42430</v>
      </c>
      <c r="S162" s="56">
        <v>-15.16572268868533</v>
      </c>
      <c r="T162" s="58">
        <v>-10.34638876742469</v>
      </c>
      <c r="U162" s="58">
        <v>-5.5351510404538544</v>
      </c>
      <c r="V162" s="58">
        <v>-11.834943175908535</v>
      </c>
      <c r="W162" s="58">
        <v>-1.6604248521294547</v>
      </c>
      <c r="X162" s="12">
        <v>-4.988599999999991</v>
      </c>
      <c r="Z162" s="2">
        <v>42430</v>
      </c>
      <c r="AA162" s="56">
        <v>-16.300823393622561</v>
      </c>
      <c r="AB162" s="58">
        <v>-10.226927457882994</v>
      </c>
      <c r="AC162" s="58">
        <v>-6.9487102762258077</v>
      </c>
      <c r="AD162" s="58">
        <v>-14.476849786142774</v>
      </c>
      <c r="AE162" s="58">
        <v>-4.7314844401654925</v>
      </c>
      <c r="AF162" s="12">
        <v>-4.8454666666666668</v>
      </c>
      <c r="AH162" s="2">
        <v>42430</v>
      </c>
      <c r="AI162" s="76">
        <v>-16.66207852362858</v>
      </c>
      <c r="AJ162" s="77">
        <v>-8.9862507410447421</v>
      </c>
      <c r="AK162" s="77">
        <v>-8.7825543833193471</v>
      </c>
      <c r="AL162" s="77">
        <v>-9.8531070238673699</v>
      </c>
      <c r="AM162" s="77">
        <v>-0.9150561618268348</v>
      </c>
      <c r="AN162" s="78">
        <v>-3.6291833333333159</v>
      </c>
      <c r="AO162" s="110"/>
      <c r="AP162" s="110"/>
      <c r="AQ162" s="45">
        <v>42430</v>
      </c>
      <c r="AR162" s="52">
        <f>IF(MONTH(Serie_Encadeada[[#This Row],[Período]])=1,Serie_Encadeada[[#This Row],[Fat.real]],Serie_Encadeada[[#This Row],[Fat.real]]+AR161)</f>
        <v>267.6585</v>
      </c>
      <c r="AS162" s="52">
        <f>IF(MONTH(Serie_Encadeada[[#This Row],[Período]])=1,Serie_Encadeada[[#This Row],[Emprego]],Serie_Encadeada[[#This Row],[Emprego]]+AS161)</f>
        <v>330.62479999999999</v>
      </c>
      <c r="AT162" s="52">
        <f>IF(MONTH(Serie_Encadeada[[#This Row],[Período]])=1,Serie_Encadeada[[#This Row],[Horas]],Serie_Encadeada[[#This Row],[Horas]]+AT161)</f>
        <v>306.92939999999999</v>
      </c>
      <c r="AU162" s="52">
        <f>IF(MONTH(Serie_Encadeada[[#This Row],[Período]])=1,Serie_Encadeada[[#This Row],[Massa Real]],Serie_Encadeada[[#This Row],[Massa Real]]+AU161)</f>
        <v>379.51240000000001</v>
      </c>
      <c r="AV162" s="52">
        <f>IF(MONTH(Serie_Encadeada[[#This Row],[Período]])=1,Serie_Encadeada[[#This Row],[RMR Real]],Serie_Encadeada[[#This Row],[RMR Real]]+AV161)</f>
        <v>344.3571</v>
      </c>
      <c r="AW162" s="52">
        <f>IF(MONTH(Serie_Encadeada[[#This Row],[Período]])=1,Serie_Encadeada[[#This Row],[UCI]],Serie_Encadeada[[#This Row],[UCI]]+AW161)</f>
        <v>237.56140000000002</v>
      </c>
      <c r="AX162" s="52">
        <f t="shared" si="13"/>
        <v>79.187133333333335</v>
      </c>
      <c r="AY162" s="45">
        <v>42430</v>
      </c>
      <c r="AZ162" s="46">
        <f t="shared" si="10"/>
        <v>1212.7336</v>
      </c>
      <c r="BA162" s="48">
        <f t="shared" si="14"/>
        <v>1369.5759000000003</v>
      </c>
      <c r="BB162" s="48">
        <f t="shared" si="14"/>
        <v>1280.9457</v>
      </c>
      <c r="BC162" s="49">
        <f t="shared" si="14"/>
        <v>1594.1297999999997</v>
      </c>
      <c r="BD162" s="49">
        <f t="shared" si="14"/>
        <v>1399.3616999999999</v>
      </c>
      <c r="BE162" s="49">
        <f t="shared" si="12"/>
        <v>81.319975000000014</v>
      </c>
    </row>
    <row r="163" spans="1:59" ht="12.75" customHeight="1" x14ac:dyDescent="0.3">
      <c r="A163" s="2">
        <v>42461</v>
      </c>
      <c r="B163" s="31" t="str">
        <f>MONTH(Serie_Encadeada[[#This Row],[Período]])&amp;YEAR(Serie_Encadeada[[#This Row],[Período]])</f>
        <v>42016</v>
      </c>
      <c r="C163" s="5">
        <v>93.165400000000005</v>
      </c>
      <c r="D163" s="5">
        <v>109.67910000000001</v>
      </c>
      <c r="E163" s="5">
        <v>103.3139</v>
      </c>
      <c r="F163" s="5">
        <v>117.0633</v>
      </c>
      <c r="G163" s="5">
        <v>106.73260000000001</v>
      </c>
      <c r="H163" s="5">
        <v>79.456000000000003</v>
      </c>
      <c r="J163" s="2">
        <v>42461</v>
      </c>
      <c r="K163" s="56">
        <v>-3.7585301403457203</v>
      </c>
      <c r="L163" s="57">
        <v>-0.38319361313702305</v>
      </c>
      <c r="M163" s="57">
        <v>-3.5334860903357868</v>
      </c>
      <c r="N163" s="58">
        <v>-7.9321897930774155</v>
      </c>
      <c r="O163" s="58">
        <v>-7.5779394357135494</v>
      </c>
      <c r="P163" s="11">
        <v>-8.4400000000002251E-2</v>
      </c>
      <c r="R163" s="2">
        <v>42461</v>
      </c>
      <c r="S163" s="56">
        <v>-5.2477846495255989</v>
      </c>
      <c r="T163" s="58">
        <v>-9.091956461917432</v>
      </c>
      <c r="U163" s="58">
        <v>-5.26961975408258</v>
      </c>
      <c r="V163" s="58">
        <v>-11.766408415194194</v>
      </c>
      <c r="W163" s="58">
        <v>-2.9418638381997519</v>
      </c>
      <c r="X163" s="12">
        <v>-3.6786999999999921</v>
      </c>
      <c r="Z163" s="2">
        <v>42461</v>
      </c>
      <c r="AA163" s="56">
        <v>-13.701533274848169</v>
      </c>
      <c r="AB163" s="58">
        <v>-9.9468664630007133</v>
      </c>
      <c r="AC163" s="58">
        <v>-6.531488068073994</v>
      </c>
      <c r="AD163" s="58">
        <v>-13.852997848995278</v>
      </c>
      <c r="AE163" s="58">
        <v>-4.3140277014139148</v>
      </c>
      <c r="AF163" s="12">
        <v>-4.5537750000000017</v>
      </c>
      <c r="AH163" s="2">
        <v>42461</v>
      </c>
      <c r="AI163" s="76">
        <v>-15.796880023769278</v>
      </c>
      <c r="AJ163" s="77">
        <v>-9.2830026712840628</v>
      </c>
      <c r="AK163" s="77">
        <v>-8.3788074890922832</v>
      </c>
      <c r="AL163" s="77">
        <v>-10.450249196089944</v>
      </c>
      <c r="AM163" s="77">
        <v>-1.2668031880575903</v>
      </c>
      <c r="AN163" s="78">
        <v>-3.7916999999999774</v>
      </c>
      <c r="AO163" s="110"/>
      <c r="AP163" s="110"/>
      <c r="AQ163" s="45">
        <v>42461</v>
      </c>
      <c r="AR163" s="52">
        <f>IF(MONTH(Serie_Encadeada[[#This Row],[Período]])=1,Serie_Encadeada[[#This Row],[Fat.real]],Serie_Encadeada[[#This Row],[Fat.real]]+AR162)</f>
        <v>360.82389999999998</v>
      </c>
      <c r="AS163" s="52">
        <f>IF(MONTH(Serie_Encadeada[[#This Row],[Período]])=1,Serie_Encadeada[[#This Row],[Emprego]],Serie_Encadeada[[#This Row],[Emprego]]+AS162)</f>
        <v>440.3039</v>
      </c>
      <c r="AT163" s="52">
        <f>IF(MONTH(Serie_Encadeada[[#This Row],[Período]])=1,Serie_Encadeada[[#This Row],[Horas]],Serie_Encadeada[[#This Row],[Horas]]+AT162)</f>
        <v>410.24329999999998</v>
      </c>
      <c r="AU163" s="52">
        <f>IF(MONTH(Serie_Encadeada[[#This Row],[Período]])=1,Serie_Encadeada[[#This Row],[Massa Real]],Serie_Encadeada[[#This Row],[Massa Real]]+AU162)</f>
        <v>496.57569999999998</v>
      </c>
      <c r="AV163" s="52">
        <f>IF(MONTH(Serie_Encadeada[[#This Row],[Período]])=1,Serie_Encadeada[[#This Row],[RMR Real]],Serie_Encadeada[[#This Row],[RMR Real]]+AV162)</f>
        <v>451.08969999999999</v>
      </c>
      <c r="AW163" s="52">
        <f>IF(MONTH(Serie_Encadeada[[#This Row],[Período]])=1,Serie_Encadeada[[#This Row],[UCI]],Serie_Encadeada[[#This Row],[UCI]]+AW162)</f>
        <v>317.01740000000001</v>
      </c>
      <c r="AX163" s="52">
        <f t="shared" si="13"/>
        <v>79.254350000000002</v>
      </c>
      <c r="AY163" s="45">
        <v>42461</v>
      </c>
      <c r="AZ163" s="46">
        <f t="shared" si="10"/>
        <v>1207.5737000000004</v>
      </c>
      <c r="BA163" s="48">
        <f t="shared" si="14"/>
        <v>1358.6066000000003</v>
      </c>
      <c r="BB163" s="48">
        <f t="shared" si="14"/>
        <v>1275.1985999999999</v>
      </c>
      <c r="BC163" s="49">
        <f t="shared" si="14"/>
        <v>1578.5188000000001</v>
      </c>
      <c r="BD163" s="49">
        <f t="shared" si="14"/>
        <v>1396.1266000000001</v>
      </c>
      <c r="BE163" s="49">
        <f t="shared" si="12"/>
        <v>81.013416666666672</v>
      </c>
    </row>
    <row r="164" spans="1:59" ht="12.75" customHeight="1" x14ac:dyDescent="0.3">
      <c r="A164" s="2">
        <v>42491</v>
      </c>
      <c r="B164" s="31" t="str">
        <f>MONTH(Serie_Encadeada[[#This Row],[Período]])&amp;YEAR(Serie_Encadeada[[#This Row],[Período]])</f>
        <v>52016</v>
      </c>
      <c r="C164" s="5">
        <v>94.129099999999994</v>
      </c>
      <c r="D164" s="5">
        <v>110.28100000000001</v>
      </c>
      <c r="E164" s="5">
        <v>105.0608</v>
      </c>
      <c r="F164" s="5">
        <v>117.5471</v>
      </c>
      <c r="G164" s="5">
        <v>106.5887</v>
      </c>
      <c r="H164" s="5">
        <v>79.488699999999994</v>
      </c>
      <c r="J164" s="2">
        <v>42491</v>
      </c>
      <c r="K164" s="56">
        <v>1.0343968898324793</v>
      </c>
      <c r="L164" s="57">
        <v>0.54878276718171515</v>
      </c>
      <c r="M164" s="57">
        <v>1.6908663790641885</v>
      </c>
      <c r="N164" s="58">
        <v>0.41328067806050423</v>
      </c>
      <c r="O164" s="58">
        <v>-0.13482291258715906</v>
      </c>
      <c r="P164" s="11">
        <v>3.2699999999991292E-2</v>
      </c>
      <c r="R164" s="2">
        <v>42491</v>
      </c>
      <c r="S164" s="56">
        <v>-11.023022882983721</v>
      </c>
      <c r="T164" s="57">
        <v>-8.3313176048324227</v>
      </c>
      <c r="U164" s="57">
        <v>-5.403297983645146</v>
      </c>
      <c r="V164" s="57">
        <v>-13.487585106985852</v>
      </c>
      <c r="W164" s="57">
        <v>-5.624858887122981</v>
      </c>
      <c r="X164" s="11">
        <v>-4.0936000000000092</v>
      </c>
      <c r="Z164" s="2">
        <v>42491</v>
      </c>
      <c r="AA164" s="56">
        <v>-13.160667453073296</v>
      </c>
      <c r="AB164" s="57">
        <v>-9.6278521926761993</v>
      </c>
      <c r="AC164" s="57">
        <v>-6.303660637577357</v>
      </c>
      <c r="AD164" s="57">
        <v>-13.78329454357384</v>
      </c>
      <c r="AE164" s="57">
        <v>-4.567373303874759</v>
      </c>
      <c r="AF164" s="11">
        <v>-4.4617399999999918</v>
      </c>
      <c r="AH164" s="2">
        <v>42491</v>
      </c>
      <c r="AI164" s="76">
        <v>-15.265331756983025</v>
      </c>
      <c r="AJ164" s="77">
        <v>-9.4622431305845414</v>
      </c>
      <c r="AK164" s="77">
        <v>-8.0017799500184363</v>
      </c>
      <c r="AL164" s="77">
        <v>-11.207834553287487</v>
      </c>
      <c r="AM164" s="77">
        <v>-1.9081268792679984</v>
      </c>
      <c r="AN164" s="78">
        <v>-3.9361166666666492</v>
      </c>
      <c r="AO164" s="14"/>
      <c r="AP164" s="14"/>
      <c r="AQ164" s="45">
        <v>42491</v>
      </c>
      <c r="AR164" s="52">
        <f>IF(MONTH(Serie_Encadeada[[#This Row],[Período]])=1,Serie_Encadeada[[#This Row],[Fat.real]],Serie_Encadeada[[#This Row],[Fat.real]]+AR163)</f>
        <v>454.95299999999997</v>
      </c>
      <c r="AS164" s="52">
        <f>IF(MONTH(Serie_Encadeada[[#This Row],[Período]])=1,Serie_Encadeada[[#This Row],[Emprego]],Serie_Encadeada[[#This Row],[Emprego]]+AS163)</f>
        <v>550.58490000000006</v>
      </c>
      <c r="AT164" s="52">
        <f>IF(MONTH(Serie_Encadeada[[#This Row],[Período]])=1,Serie_Encadeada[[#This Row],[Horas]],Serie_Encadeada[[#This Row],[Horas]]+AT163)</f>
        <v>515.30409999999995</v>
      </c>
      <c r="AU164" s="52">
        <f>IF(MONTH(Serie_Encadeada[[#This Row],[Período]])=1,Serie_Encadeada[[#This Row],[Massa Real]],Serie_Encadeada[[#This Row],[Massa Real]]+AU163)</f>
        <v>614.12279999999998</v>
      </c>
      <c r="AV164" s="52">
        <f>IF(MONTH(Serie_Encadeada[[#This Row],[Período]])=1,Serie_Encadeada[[#This Row],[RMR Real]],Serie_Encadeada[[#This Row],[RMR Real]]+AV163)</f>
        <v>557.67840000000001</v>
      </c>
      <c r="AW164" s="52">
        <f>IF(MONTH(Serie_Encadeada[[#This Row],[Período]])=1,Serie_Encadeada[[#This Row],[UCI]],Serie_Encadeada[[#This Row],[UCI]]+AW163)</f>
        <v>396.5061</v>
      </c>
      <c r="AX164" s="52">
        <f t="shared" si="13"/>
        <v>79.301220000000001</v>
      </c>
      <c r="AY164" s="45">
        <v>42491</v>
      </c>
      <c r="AZ164" s="46">
        <f t="shared" si="10"/>
        <v>1195.9124000000002</v>
      </c>
      <c r="BA164" s="48">
        <f t="shared" si="14"/>
        <v>1348.5836999999999</v>
      </c>
      <c r="BB164" s="48">
        <f t="shared" si="14"/>
        <v>1269.1976</v>
      </c>
      <c r="BC164" s="49">
        <f t="shared" si="14"/>
        <v>1560.1927999999998</v>
      </c>
      <c r="BD164" s="49">
        <f t="shared" si="14"/>
        <v>1389.7737999999999</v>
      </c>
      <c r="BE164" s="49">
        <f t="shared" si="12"/>
        <v>80.67228333333334</v>
      </c>
    </row>
    <row r="165" spans="1:59" ht="12.75" customHeight="1" x14ac:dyDescent="0.3">
      <c r="A165" s="2">
        <v>42522</v>
      </c>
      <c r="B165" s="31" t="str">
        <f>MONTH(Serie_Encadeada[[#This Row],[Período]])&amp;YEAR(Serie_Encadeada[[#This Row],[Período]])</f>
        <v>62016</v>
      </c>
      <c r="C165" s="5">
        <v>101.5654</v>
      </c>
      <c r="D165" s="5">
        <v>110.4037</v>
      </c>
      <c r="E165" s="5">
        <v>106.051</v>
      </c>
      <c r="F165" s="5">
        <v>116.6516</v>
      </c>
      <c r="G165" s="5">
        <v>105.6591</v>
      </c>
      <c r="H165" s="5">
        <v>78.768199999999993</v>
      </c>
      <c r="J165" s="2">
        <v>42522</v>
      </c>
      <c r="K165" s="56">
        <v>7.9001074056800746</v>
      </c>
      <c r="L165" s="57">
        <v>0.11126123266926732</v>
      </c>
      <c r="M165" s="57">
        <v>0.9425018655864047</v>
      </c>
      <c r="N165" s="58">
        <v>-0.76182228230215665</v>
      </c>
      <c r="O165" s="58">
        <v>-0.87213747798782393</v>
      </c>
      <c r="P165" s="11">
        <v>-0.72050000000000125</v>
      </c>
      <c r="R165" s="2">
        <v>42522</v>
      </c>
      <c r="S165" s="56">
        <v>-1.8670928270939104</v>
      </c>
      <c r="T165" s="68">
        <v>-6.5927725195670588</v>
      </c>
      <c r="U165" s="58">
        <v>-3.1830166079957896</v>
      </c>
      <c r="V165" s="58">
        <v>-9.6850517455359917</v>
      </c>
      <c r="W165" s="58">
        <v>-3.3105837652639898</v>
      </c>
      <c r="X165" s="12">
        <v>-2.9487000000000023</v>
      </c>
      <c r="Z165" s="2">
        <v>42522</v>
      </c>
      <c r="AA165" s="56">
        <v>-11.297644659752855</v>
      </c>
      <c r="AB165" s="68">
        <v>-9.1347041445049797</v>
      </c>
      <c r="AC165" s="58">
        <v>-5.7853549172332741</v>
      </c>
      <c r="AD165" s="58">
        <v>-13.154231627489432</v>
      </c>
      <c r="AE165" s="58">
        <v>-4.3693788830173332</v>
      </c>
      <c r="AF165" s="12">
        <v>-4.2095666666666602</v>
      </c>
      <c r="AH165" s="2">
        <v>42522</v>
      </c>
      <c r="AI165" s="76">
        <v>-14.42164259872426</v>
      </c>
      <c r="AJ165" s="77">
        <v>-9.3651585727948206</v>
      </c>
      <c r="AK165" s="77">
        <v>-7.6654651925464874</v>
      </c>
      <c r="AL165" s="77">
        <v>-11.658018074995313</v>
      </c>
      <c r="AM165" s="77">
        <v>-2.4815303863512495</v>
      </c>
      <c r="AN165" s="78">
        <v>-4.0131916666666712</v>
      </c>
      <c r="AO165" s="110"/>
      <c r="AP165" s="110"/>
      <c r="AQ165" s="45">
        <v>42522</v>
      </c>
      <c r="AR165" s="52">
        <f>IF(MONTH(Serie_Encadeada[[#This Row],[Período]])=1,Serie_Encadeada[[#This Row],[Fat.real]],Serie_Encadeada[[#This Row],[Fat.real]]+AR164)</f>
        <v>556.51839999999993</v>
      </c>
      <c r="AS165" s="52">
        <f>IF(MONTH(Serie_Encadeada[[#This Row],[Período]])=1,Serie_Encadeada[[#This Row],[Emprego]],Serie_Encadeada[[#This Row],[Emprego]]+AS164)</f>
        <v>660.98860000000002</v>
      </c>
      <c r="AT165" s="52">
        <f>IF(MONTH(Serie_Encadeada[[#This Row],[Período]])=1,Serie_Encadeada[[#This Row],[Horas]],Serie_Encadeada[[#This Row],[Horas]]+AT164)</f>
        <v>621.35509999999999</v>
      </c>
      <c r="AU165" s="52">
        <f>IF(MONTH(Serie_Encadeada[[#This Row],[Período]])=1,Serie_Encadeada[[#This Row],[Massa Real]],Serie_Encadeada[[#This Row],[Massa Real]]+AU164)</f>
        <v>730.77440000000001</v>
      </c>
      <c r="AV165" s="52">
        <f>IF(MONTH(Serie_Encadeada[[#This Row],[Período]])=1,Serie_Encadeada[[#This Row],[RMR Real]],Serie_Encadeada[[#This Row],[RMR Real]]+AV164)</f>
        <v>663.33749999999998</v>
      </c>
      <c r="AW165" s="52">
        <f>IF(MONTH(Serie_Encadeada[[#This Row],[Período]])=1,Serie_Encadeada[[#This Row],[UCI]],Serie_Encadeada[[#This Row],[UCI]]+AW164)</f>
        <v>475.27429999999998</v>
      </c>
      <c r="AX165" s="52">
        <f t="shared" si="13"/>
        <v>79.212383333333335</v>
      </c>
      <c r="AY165" s="45">
        <v>42522</v>
      </c>
      <c r="AZ165" s="46">
        <f t="shared" si="10"/>
        <v>1193.98</v>
      </c>
      <c r="BA165" s="48">
        <f t="shared" si="14"/>
        <v>1340.7913000000001</v>
      </c>
      <c r="BB165" s="48">
        <f t="shared" si="14"/>
        <v>1265.711</v>
      </c>
      <c r="BC165" s="49">
        <f t="shared" si="14"/>
        <v>1547.6834999999999</v>
      </c>
      <c r="BD165" s="49">
        <f t="shared" si="14"/>
        <v>1386.1561000000002</v>
      </c>
      <c r="BE165" s="49">
        <f t="shared" si="12"/>
        <v>80.426558333333332</v>
      </c>
    </row>
    <row r="166" spans="1:59" ht="12.75" customHeight="1" x14ac:dyDescent="0.3">
      <c r="A166" s="2">
        <v>42552</v>
      </c>
      <c r="B166" s="31" t="str">
        <f>MONTH(Serie_Encadeada[[#This Row],[Período]])&amp;YEAR(Serie_Encadeada[[#This Row],[Período]])</f>
        <v>72016</v>
      </c>
      <c r="C166" s="5">
        <v>93.9178</v>
      </c>
      <c r="D166" s="5">
        <v>109.36790000000001</v>
      </c>
      <c r="E166" s="5">
        <v>106.0445</v>
      </c>
      <c r="F166" s="5">
        <v>120.07980000000001</v>
      </c>
      <c r="G166" s="5">
        <v>109.79430000000001</v>
      </c>
      <c r="H166" s="5">
        <v>77.970200000000006</v>
      </c>
      <c r="J166" s="2">
        <v>42552</v>
      </c>
      <c r="K166" s="56">
        <v>-7.5297296126436732</v>
      </c>
      <c r="L166" s="57">
        <v>-0.93819319461213235</v>
      </c>
      <c r="M166" s="57">
        <v>-6.1291265523216306E-3</v>
      </c>
      <c r="N166" s="58">
        <v>2.9388366726217248</v>
      </c>
      <c r="O166" s="58">
        <v>3.9137187426355249</v>
      </c>
      <c r="P166" s="11">
        <v>-0.79799999999998761</v>
      </c>
      <c r="R166" s="2">
        <v>42552</v>
      </c>
      <c r="S166" s="64">
        <v>-13.887758058541564</v>
      </c>
      <c r="T166" s="62">
        <v>-6.5349054435041056</v>
      </c>
      <c r="U166" s="62">
        <v>-4.5539273528159656</v>
      </c>
      <c r="V166" s="62">
        <v>-8.7010867994993983</v>
      </c>
      <c r="W166" s="65">
        <v>-2.3177169984893098</v>
      </c>
      <c r="X166" s="66">
        <v>-3.5043000000000006</v>
      </c>
      <c r="Z166" s="2">
        <v>42552</v>
      </c>
      <c r="AA166" s="64">
        <v>-11.681219535179054</v>
      </c>
      <c r="AB166" s="62">
        <v>-8.7744534151472902</v>
      </c>
      <c r="AC166" s="62">
        <v>-5.6078125733992605</v>
      </c>
      <c r="AD166" s="62">
        <v>-12.552275926655076</v>
      </c>
      <c r="AE166" s="65">
        <v>-4.0832836979676923</v>
      </c>
      <c r="AF166" s="66">
        <v>-4.1088142857142884</v>
      </c>
      <c r="AH166" s="2">
        <v>42552</v>
      </c>
      <c r="AI166" s="76">
        <v>-14.587496030365662</v>
      </c>
      <c r="AJ166" s="77">
        <v>-9.20359204235654</v>
      </c>
      <c r="AK166" s="77">
        <v>-7.1021031974998348</v>
      </c>
      <c r="AL166" s="77">
        <v>-11.874580594710249</v>
      </c>
      <c r="AM166" s="77">
        <v>-2.8645920543988734</v>
      </c>
      <c r="AN166" s="78">
        <v>-3.9607500000000044</v>
      </c>
      <c r="AO166" s="116"/>
      <c r="AP166" s="116"/>
      <c r="AQ166" s="45">
        <v>42552</v>
      </c>
      <c r="AR166" s="52">
        <f>IF(MONTH(Serie_Encadeada[[#This Row],[Período]])=1,Serie_Encadeada[[#This Row],[Fat.real]],Serie_Encadeada[[#This Row],[Fat.real]]+AR165)</f>
        <v>650.43619999999987</v>
      </c>
      <c r="AS166" s="52">
        <f>IF(MONTH(Serie_Encadeada[[#This Row],[Período]])=1,Serie_Encadeada[[#This Row],[Emprego]],Serie_Encadeada[[#This Row],[Emprego]]+AS165)</f>
        <v>770.35649999999998</v>
      </c>
      <c r="AT166" s="52">
        <f>IF(MONTH(Serie_Encadeada[[#This Row],[Período]])=1,Serie_Encadeada[[#This Row],[Horas]],Serie_Encadeada[[#This Row],[Horas]]+AT165)</f>
        <v>727.39959999999996</v>
      </c>
      <c r="AU166" s="52">
        <f>IF(MONTH(Serie_Encadeada[[#This Row],[Período]])=1,Serie_Encadeada[[#This Row],[Massa Real]],Serie_Encadeada[[#This Row],[Massa Real]]+AU165)</f>
        <v>850.85419999999999</v>
      </c>
      <c r="AV166" s="52">
        <f>IF(MONTH(Serie_Encadeada[[#This Row],[Período]])=1,Serie_Encadeada[[#This Row],[RMR Real]],Serie_Encadeada[[#This Row],[RMR Real]]+AV165)</f>
        <v>773.1318</v>
      </c>
      <c r="AW166" s="52">
        <f>IF(MONTH(Serie_Encadeada[[#This Row],[Período]])=1,Serie_Encadeada[[#This Row],[UCI]],Serie_Encadeada[[#This Row],[UCI]]+AW165)</f>
        <v>553.24450000000002</v>
      </c>
      <c r="AX166" s="52">
        <f t="shared" si="13"/>
        <v>79.03492857142858</v>
      </c>
      <c r="AY166" s="45">
        <v>42552</v>
      </c>
      <c r="AZ166" s="46">
        <f t="shared" si="10"/>
        <v>1178.8334</v>
      </c>
      <c r="BA166" s="48">
        <f t="shared" si="14"/>
        <v>1333.1444999999999</v>
      </c>
      <c r="BB166" s="48">
        <f t="shared" si="14"/>
        <v>1260.6514</v>
      </c>
      <c r="BC166" s="49">
        <f t="shared" si="14"/>
        <v>1536.2394999999999</v>
      </c>
      <c r="BD166" s="49">
        <f t="shared" si="14"/>
        <v>1383.5510000000002</v>
      </c>
      <c r="BE166" s="49">
        <f t="shared" si="12"/>
        <v>80.134533333333337</v>
      </c>
    </row>
    <row r="167" spans="1:59" ht="12.75" customHeight="1" x14ac:dyDescent="0.3">
      <c r="A167" s="2">
        <v>42583</v>
      </c>
      <c r="B167" s="31" t="str">
        <f>MONTH(Serie_Encadeada[[#This Row],[Período]])&amp;YEAR(Serie_Encadeada[[#This Row],[Período]])</f>
        <v>82016</v>
      </c>
      <c r="C167" s="5">
        <v>97.257400000000004</v>
      </c>
      <c r="D167" s="5">
        <v>109.49720000000001</v>
      </c>
      <c r="E167" s="5">
        <v>106.5763</v>
      </c>
      <c r="F167" s="5">
        <v>116.16759999999999</v>
      </c>
      <c r="G167" s="5">
        <v>106.09180000000001</v>
      </c>
      <c r="H167" s="5">
        <v>79.094099999999997</v>
      </c>
      <c r="J167" s="2">
        <v>42583</v>
      </c>
      <c r="K167" s="56">
        <v>3.5558754570486153</v>
      </c>
      <c r="L167" s="57">
        <v>0.11822481733671455</v>
      </c>
      <c r="M167" s="57">
        <v>0.50148758304297159</v>
      </c>
      <c r="N167" s="58">
        <v>-3.2580000966024367</v>
      </c>
      <c r="O167" s="58">
        <v>-3.3722151332081904</v>
      </c>
      <c r="P167" s="11">
        <v>1.1238999999999919</v>
      </c>
      <c r="R167" s="2">
        <v>42583</v>
      </c>
      <c r="S167" s="56">
        <v>-12.068285873409657</v>
      </c>
      <c r="T167" s="58">
        <v>-5.1987889376711545</v>
      </c>
      <c r="U167" s="58">
        <v>-4.2104638736519329</v>
      </c>
      <c r="V167" s="58">
        <v>-7.2303078944111139</v>
      </c>
      <c r="W167" s="58">
        <v>-2.1429671697023656</v>
      </c>
      <c r="X167" s="12">
        <v>-3.105400000000003</v>
      </c>
      <c r="Z167" s="2">
        <v>42583</v>
      </c>
      <c r="AA167" s="56">
        <v>-11.731760475937184</v>
      </c>
      <c r="AB167" s="58">
        <v>-8.3442288150115491</v>
      </c>
      <c r="AC167" s="58">
        <v>-5.431517456383582</v>
      </c>
      <c r="AD167" s="58">
        <v>-11.945446380083345</v>
      </c>
      <c r="AE167" s="58">
        <v>-3.8532467248430771</v>
      </c>
      <c r="AF167" s="12">
        <v>-3.9833874999999921</v>
      </c>
      <c r="AH167" s="2">
        <v>42583</v>
      </c>
      <c r="AI167" s="76">
        <v>-14.718644050929768</v>
      </c>
      <c r="AJ167" s="77">
        <v>-8.8491615967779857</v>
      </c>
      <c r="AK167" s="77">
        <v>-6.8192941686551816</v>
      </c>
      <c r="AL167" s="77">
        <v>-11.792901271575786</v>
      </c>
      <c r="AM167" s="77">
        <v>-3.1050518141166692</v>
      </c>
      <c r="AN167" s="78">
        <v>-3.8998750000000086</v>
      </c>
      <c r="AO167" s="110"/>
      <c r="AP167" s="110"/>
      <c r="AQ167" s="45">
        <v>42583</v>
      </c>
      <c r="AR167" s="52">
        <f>IF(MONTH(Serie_Encadeada[[#This Row],[Período]])=1,Serie_Encadeada[[#This Row],[Fat.real]],Serie_Encadeada[[#This Row],[Fat.real]]+AR166)</f>
        <v>747.69359999999983</v>
      </c>
      <c r="AS167" s="52">
        <f>IF(MONTH(Serie_Encadeada[[#This Row],[Período]])=1,Serie_Encadeada[[#This Row],[Emprego]],Serie_Encadeada[[#This Row],[Emprego]]+AS166)</f>
        <v>879.8537</v>
      </c>
      <c r="AT167" s="52">
        <f>IF(MONTH(Serie_Encadeada[[#This Row],[Período]])=1,Serie_Encadeada[[#This Row],[Horas]],Serie_Encadeada[[#This Row],[Horas]]+AT166)</f>
        <v>833.97589999999991</v>
      </c>
      <c r="AU167" s="52">
        <f>IF(MONTH(Serie_Encadeada[[#This Row],[Período]])=1,Serie_Encadeada[[#This Row],[Massa Real]],Serie_Encadeada[[#This Row],[Massa Real]]+AU166)</f>
        <v>967.02179999999998</v>
      </c>
      <c r="AV167" s="52">
        <f>IF(MONTH(Serie_Encadeada[[#This Row],[Período]])=1,Serie_Encadeada[[#This Row],[RMR Real]],Serie_Encadeada[[#This Row],[RMR Real]]+AV166)</f>
        <v>879.22360000000003</v>
      </c>
      <c r="AW167" s="52">
        <f>IF(MONTH(Serie_Encadeada[[#This Row],[Período]])=1,Serie_Encadeada[[#This Row],[UCI]],Serie_Encadeada[[#This Row],[UCI]]+AW166)</f>
        <v>632.33860000000004</v>
      </c>
      <c r="AX167" s="52">
        <f t="shared" si="13"/>
        <v>79.042325000000005</v>
      </c>
      <c r="AY167" s="45">
        <v>42583</v>
      </c>
      <c r="AZ167" s="46">
        <f t="shared" si="10"/>
        <v>1165.4851999999998</v>
      </c>
      <c r="BA167" s="48">
        <f t="shared" si="14"/>
        <v>1327.1397999999999</v>
      </c>
      <c r="BB167" s="48">
        <f t="shared" si="14"/>
        <v>1255.9667999999999</v>
      </c>
      <c r="BC167" s="49">
        <f t="shared" si="14"/>
        <v>1527.1855999999998</v>
      </c>
      <c r="BD167" s="49">
        <f t="shared" si="14"/>
        <v>1381.2277000000001</v>
      </c>
      <c r="BE167" s="49">
        <f t="shared" si="12"/>
        <v>79.875749999999996</v>
      </c>
    </row>
    <row r="168" spans="1:59" ht="12.75" customHeight="1" x14ac:dyDescent="0.3">
      <c r="A168" s="2">
        <v>42614</v>
      </c>
      <c r="B168" s="31" t="str">
        <f>MONTH(Serie_Encadeada[[#This Row],[Período]])&amp;YEAR(Serie_Encadeada[[#This Row],[Período]])</f>
        <v>92016</v>
      </c>
      <c r="C168" s="5">
        <v>96.691000000000003</v>
      </c>
      <c r="D168" s="5">
        <v>109.011</v>
      </c>
      <c r="E168" s="5">
        <v>103.7769</v>
      </c>
      <c r="F168" s="5">
        <v>114.6245</v>
      </c>
      <c r="G168" s="5">
        <v>105.1495</v>
      </c>
      <c r="H168" s="5">
        <v>78.494200000000006</v>
      </c>
      <c r="J168" s="2">
        <v>42614</v>
      </c>
      <c r="K168" s="56">
        <v>-0.58237213826403089</v>
      </c>
      <c r="L168" s="57">
        <v>-0.44402961902223143</v>
      </c>
      <c r="M168" s="57">
        <v>-2.6266627758704382</v>
      </c>
      <c r="N168" s="58">
        <v>-1.3283393992817236</v>
      </c>
      <c r="O168" s="58">
        <v>-0.88819305544820892</v>
      </c>
      <c r="P168" s="11">
        <v>-0.599899999999991</v>
      </c>
      <c r="R168" s="2">
        <v>42614</v>
      </c>
      <c r="S168" s="56">
        <v>-11.399387710033688</v>
      </c>
      <c r="T168" s="58">
        <v>-4.5651762827247166</v>
      </c>
      <c r="U168" s="58">
        <v>-3.7933153917679605</v>
      </c>
      <c r="V168" s="58">
        <v>-5.0415789220794949</v>
      </c>
      <c r="W168" s="58">
        <v>-0.4991625424643048</v>
      </c>
      <c r="X168" s="12">
        <v>-3.8396999999999935</v>
      </c>
      <c r="Z168" s="2">
        <v>42614</v>
      </c>
      <c r="AA168" s="56">
        <v>-11.69382674836916</v>
      </c>
      <c r="AB168" s="58">
        <v>-7.9423739091796675</v>
      </c>
      <c r="AC168" s="58">
        <v>-5.252975568020755</v>
      </c>
      <c r="AD168" s="58">
        <v>-11.261752022983032</v>
      </c>
      <c r="AE168" s="58">
        <v>-3.505793829652295</v>
      </c>
      <c r="AF168" s="12">
        <v>-3.9674222222222113</v>
      </c>
      <c r="AH168" s="2">
        <v>42614</v>
      </c>
      <c r="AI168" s="76">
        <v>-14.185295534556797</v>
      </c>
      <c r="AJ168" s="77">
        <v>-8.5187306387138015</v>
      </c>
      <c r="AK168" s="77">
        <v>-6.0967802306484264</v>
      </c>
      <c r="AL168" s="77">
        <v>-11.207975556886749</v>
      </c>
      <c r="AM168" s="77">
        <v>-2.7782311710394421</v>
      </c>
      <c r="AN168" s="78">
        <v>-3.9175500000000056</v>
      </c>
      <c r="AO168" s="110"/>
      <c r="AP168" s="110"/>
      <c r="AQ168" s="45">
        <v>42614</v>
      </c>
      <c r="AR168" s="52">
        <f>IF(MONTH(Serie_Encadeada[[#This Row],[Período]])=1,Serie_Encadeada[[#This Row],[Fat.real]],Serie_Encadeada[[#This Row],[Fat.real]]+AR167)</f>
        <v>844.38459999999986</v>
      </c>
      <c r="AS168" s="52">
        <f>IF(MONTH(Serie_Encadeada[[#This Row],[Período]])=1,Serie_Encadeada[[#This Row],[Emprego]],Serie_Encadeada[[#This Row],[Emprego]]+AS167)</f>
        <v>988.86469999999997</v>
      </c>
      <c r="AT168" s="52">
        <f>IF(MONTH(Serie_Encadeada[[#This Row],[Período]])=1,Serie_Encadeada[[#This Row],[Horas]],Serie_Encadeada[[#This Row],[Horas]]+AT167)</f>
        <v>937.75279999999987</v>
      </c>
      <c r="AU168" s="52">
        <f>IF(MONTH(Serie_Encadeada[[#This Row],[Período]])=1,Serie_Encadeada[[#This Row],[Massa Real]],Serie_Encadeada[[#This Row],[Massa Real]]+AU167)</f>
        <v>1081.6462999999999</v>
      </c>
      <c r="AV168" s="52">
        <f>IF(MONTH(Serie_Encadeada[[#This Row],[Período]])=1,Serie_Encadeada[[#This Row],[RMR Real]],Serie_Encadeada[[#This Row],[RMR Real]]+AV167)</f>
        <v>984.37310000000002</v>
      </c>
      <c r="AW168" s="52">
        <f>IF(MONTH(Serie_Encadeada[[#This Row],[Período]])=1,Serie_Encadeada[[#This Row],[UCI]],Serie_Encadeada[[#This Row],[UCI]]+AW167)</f>
        <v>710.83280000000002</v>
      </c>
      <c r="AX168" s="52">
        <f t="shared" si="13"/>
        <v>78.981422222222221</v>
      </c>
      <c r="AY168" s="45">
        <v>42614</v>
      </c>
      <c r="AZ168" s="46">
        <f t="shared" si="10"/>
        <v>1153.0448999999999</v>
      </c>
      <c r="BA168" s="48">
        <f t="shared" si="14"/>
        <v>1321.9251999999999</v>
      </c>
      <c r="BB168" s="48">
        <f t="shared" si="14"/>
        <v>1251.875</v>
      </c>
      <c r="BC168" s="49">
        <f t="shared" si="14"/>
        <v>1521.0998999999997</v>
      </c>
      <c r="BD168" s="49">
        <f t="shared" si="14"/>
        <v>1380.7002000000002</v>
      </c>
      <c r="BE168" s="49">
        <f t="shared" si="12"/>
        <v>79.555774999999997</v>
      </c>
    </row>
    <row r="169" spans="1:59" x14ac:dyDescent="0.3">
      <c r="A169" s="2">
        <v>42644</v>
      </c>
      <c r="B169" s="31" t="str">
        <f>MONTH(Serie_Encadeada[[#This Row],[Período]])&amp;YEAR(Serie_Encadeada[[#This Row],[Período]])</f>
        <v>102016</v>
      </c>
      <c r="C169" s="5">
        <v>91.278000000000006</v>
      </c>
      <c r="D169" s="5">
        <v>107.4358</v>
      </c>
      <c r="E169" s="5">
        <v>101.0872</v>
      </c>
      <c r="F169" s="5">
        <v>115.8753</v>
      </c>
      <c r="G169" s="5">
        <v>107.8554</v>
      </c>
      <c r="H169" s="5">
        <v>76.460999999999999</v>
      </c>
      <c r="J169" s="2">
        <v>42644</v>
      </c>
      <c r="K169" s="56">
        <v>-5.598245958775891</v>
      </c>
      <c r="L169" s="57">
        <v>-1.4449917898193718</v>
      </c>
      <c r="M169" s="57">
        <v>-2.5918099307263969</v>
      </c>
      <c r="N169" s="58">
        <v>1.0912152288559585</v>
      </c>
      <c r="O169" s="58">
        <v>2.5733836109539272</v>
      </c>
      <c r="P169" s="11">
        <v>-2.0332000000000079</v>
      </c>
      <c r="R169" s="2">
        <v>42644</v>
      </c>
      <c r="S169" s="56">
        <v>-18.354459251917962</v>
      </c>
      <c r="T169" s="57">
        <v>-4.3518749332288715</v>
      </c>
      <c r="U169" s="57">
        <v>-8.3018638577419424</v>
      </c>
      <c r="V169" s="57">
        <v>-7.6734976813857543</v>
      </c>
      <c r="W169" s="57">
        <v>-3.4726622490951873</v>
      </c>
      <c r="X169" s="11">
        <v>-5.9647999999999968</v>
      </c>
      <c r="Z169" s="2">
        <v>42644</v>
      </c>
      <c r="AA169" s="56">
        <v>-12.391060291254966</v>
      </c>
      <c r="AB169" s="57">
        <v>-7.6024684617609024</v>
      </c>
      <c r="AC169" s="57">
        <v>-5.5585318644498978</v>
      </c>
      <c r="AD169" s="57">
        <v>-10.926777702090696</v>
      </c>
      <c r="AE169" s="57">
        <v>-3.5025231638260528</v>
      </c>
      <c r="AF169" s="11">
        <v>-4.1671599999999813</v>
      </c>
      <c r="AH169" s="2">
        <v>42644</v>
      </c>
      <c r="AI169" s="76">
        <v>-13.993806323795203</v>
      </c>
      <c r="AJ169" s="77">
        <v>-8.1024113682427092</v>
      </c>
      <c r="AK169" s="77">
        <v>-5.842055806960329</v>
      </c>
      <c r="AL169" s="77">
        <v>-11.139709507057288</v>
      </c>
      <c r="AM169" s="77">
        <v>-3.1120917984113454</v>
      </c>
      <c r="AN169" s="78">
        <v>-4.102316666666681</v>
      </c>
      <c r="AO169" s="14"/>
      <c r="AP169" s="14"/>
      <c r="AQ169" s="45">
        <v>42644</v>
      </c>
      <c r="AR169" s="52">
        <f>IF(MONTH(Serie_Encadeada[[#This Row],[Período]])=1,Serie_Encadeada[[#This Row],[Fat.real]],Serie_Encadeada[[#This Row],[Fat.real]]+AR168)</f>
        <v>935.66259999999988</v>
      </c>
      <c r="AS169" s="52">
        <f>IF(MONTH(Serie_Encadeada[[#This Row],[Período]])=1,Serie_Encadeada[[#This Row],[Emprego]],Serie_Encadeada[[#This Row],[Emprego]]+AS168)</f>
        <v>1096.3005000000001</v>
      </c>
      <c r="AT169" s="52">
        <f>IF(MONTH(Serie_Encadeada[[#This Row],[Período]])=1,Serie_Encadeada[[#This Row],[Horas]],Serie_Encadeada[[#This Row],[Horas]]+AT168)</f>
        <v>1038.8399999999999</v>
      </c>
      <c r="AU169" s="52">
        <f>IF(MONTH(Serie_Encadeada[[#This Row],[Período]])=1,Serie_Encadeada[[#This Row],[Massa Real]],Serie_Encadeada[[#This Row],[Massa Real]]+AU168)</f>
        <v>1197.5215999999998</v>
      </c>
      <c r="AV169" s="52">
        <f>IF(MONTH(Serie_Encadeada[[#This Row],[Período]])=1,Serie_Encadeada[[#This Row],[RMR Real]],Serie_Encadeada[[#This Row],[RMR Real]]+AV168)</f>
        <v>1092.2284999999999</v>
      </c>
      <c r="AW169" s="52">
        <f>IF(MONTH(Serie_Encadeada[[#This Row],[Período]])=1,Serie_Encadeada[[#This Row],[UCI]],Serie_Encadeada[[#This Row],[UCI]]+AW168)</f>
        <v>787.29380000000003</v>
      </c>
      <c r="AX169" s="52">
        <f t="shared" si="13"/>
        <v>78.729380000000006</v>
      </c>
      <c r="AY169" s="45">
        <v>42644</v>
      </c>
      <c r="AZ169" s="46">
        <f t="shared" si="10"/>
        <v>1132.5249999999999</v>
      </c>
      <c r="BA169" s="48">
        <f t="shared" si="14"/>
        <v>1317.0369999999998</v>
      </c>
      <c r="BB169" s="48">
        <f t="shared" si="14"/>
        <v>1242.7231000000002</v>
      </c>
      <c r="BC169" s="49">
        <f t="shared" si="14"/>
        <v>1511.4691999999998</v>
      </c>
      <c r="BD169" s="49">
        <f t="shared" si="14"/>
        <v>1376.8199999999997</v>
      </c>
      <c r="BE169" s="49">
        <f t="shared" si="12"/>
        <v>79.058708333333328</v>
      </c>
    </row>
    <row r="170" spans="1:59" ht="12.75" customHeight="1" x14ac:dyDescent="0.3">
      <c r="A170" s="2">
        <v>42675</v>
      </c>
      <c r="B170" s="31" t="str">
        <f>MONTH(Serie_Encadeada[[#This Row],[Período]])&amp;YEAR(Serie_Encadeada[[#This Row],[Período]])</f>
        <v>112016</v>
      </c>
      <c r="C170" s="5">
        <v>92.842500000000001</v>
      </c>
      <c r="D170" s="5">
        <v>106.32899999999999</v>
      </c>
      <c r="E170" s="5">
        <v>102.9349</v>
      </c>
      <c r="F170" s="5">
        <v>134.8305</v>
      </c>
      <c r="G170" s="5">
        <v>126.80500000000001</v>
      </c>
      <c r="H170" s="5">
        <v>76.363900000000001</v>
      </c>
      <c r="J170" s="2">
        <v>42675</v>
      </c>
      <c r="K170" s="56">
        <v>1.7139946098731296</v>
      </c>
      <c r="L170" s="57">
        <v>-1.0301966383644994</v>
      </c>
      <c r="M170" s="57">
        <v>1.8278278555544156</v>
      </c>
      <c r="N170" s="58">
        <v>16.358274800583047</v>
      </c>
      <c r="O170" s="58">
        <v>17.569449466600656</v>
      </c>
      <c r="P170" s="11">
        <v>-9.7099999999997522E-2</v>
      </c>
      <c r="R170" s="2">
        <v>42675</v>
      </c>
      <c r="S170" s="64">
        <v>-5.1915520227436112</v>
      </c>
      <c r="T170" s="62">
        <v>-4.3657753433528628</v>
      </c>
      <c r="U170" s="62">
        <v>-3.8033843373235015</v>
      </c>
      <c r="V170" s="62">
        <v>-8.8370221872136963</v>
      </c>
      <c r="W170" s="65">
        <v>-4.675382862091471</v>
      </c>
      <c r="X170" s="66">
        <v>-4.7780999999999949</v>
      </c>
      <c r="Z170" s="2">
        <v>42675</v>
      </c>
      <c r="AA170" s="64">
        <v>-11.786371580891901</v>
      </c>
      <c r="AB170" s="62">
        <v>-7.3251556557817432</v>
      </c>
      <c r="AC170" s="62">
        <v>-5.4029304029304068</v>
      </c>
      <c r="AD170" s="62">
        <v>-10.719667300197441</v>
      </c>
      <c r="AE170" s="65">
        <v>-3.6258683513361287</v>
      </c>
      <c r="AF170" s="66">
        <v>-4.222699999999989</v>
      </c>
      <c r="AH170" s="2">
        <v>42675</v>
      </c>
      <c r="AI170" s="76">
        <v>-12.333225172930282</v>
      </c>
      <c r="AJ170" s="77">
        <v>-7.6244469063538975</v>
      </c>
      <c r="AK170" s="77">
        <v>-5.4757598033772954</v>
      </c>
      <c r="AL170" s="77">
        <v>-10.886357683700647</v>
      </c>
      <c r="AM170" s="77">
        <v>-3.4044115677853193</v>
      </c>
      <c r="AN170" s="78">
        <v>-4.2139916666666579</v>
      </c>
      <c r="AO170" s="116"/>
      <c r="AP170" s="116"/>
      <c r="AQ170" s="45">
        <v>42675</v>
      </c>
      <c r="AR170" s="52">
        <f>IF(MONTH(Serie_Encadeada[[#This Row],[Período]])=1,Serie_Encadeada[[#This Row],[Fat.real]],Serie_Encadeada[[#This Row],[Fat.real]]+AR169)</f>
        <v>1028.5050999999999</v>
      </c>
      <c r="AS170" s="52">
        <f>IF(MONTH(Serie_Encadeada[[#This Row],[Período]])=1,Serie_Encadeada[[#This Row],[Emprego]],Serie_Encadeada[[#This Row],[Emprego]]+AS169)</f>
        <v>1202.6295</v>
      </c>
      <c r="AT170" s="52">
        <f>IF(MONTH(Serie_Encadeada[[#This Row],[Período]])=1,Serie_Encadeada[[#This Row],[Horas]],Serie_Encadeada[[#This Row],[Horas]]+AT169)</f>
        <v>1141.7748999999999</v>
      </c>
      <c r="AU170" s="52">
        <f>IF(MONTH(Serie_Encadeada[[#This Row],[Período]])=1,Serie_Encadeada[[#This Row],[Massa Real]],Serie_Encadeada[[#This Row],[Massa Real]]+AU169)</f>
        <v>1332.3520999999998</v>
      </c>
      <c r="AV170" s="52">
        <f>IF(MONTH(Serie_Encadeada[[#This Row],[Período]])=1,Serie_Encadeada[[#This Row],[RMR Real]],Serie_Encadeada[[#This Row],[RMR Real]]+AV169)</f>
        <v>1219.0335</v>
      </c>
      <c r="AW170" s="52">
        <f>IF(MONTH(Serie_Encadeada[[#This Row],[Período]])=1,Serie_Encadeada[[#This Row],[UCI]],Serie_Encadeada[[#This Row],[UCI]]+AW169)</f>
        <v>863.65769999999998</v>
      </c>
      <c r="AX170" s="52">
        <f t="shared" si="13"/>
        <v>78.51433636363636</v>
      </c>
      <c r="AY170" s="45">
        <v>42675</v>
      </c>
      <c r="AZ170" s="46">
        <f t="shared" si="10"/>
        <v>1127.4411</v>
      </c>
      <c r="BA170" s="48">
        <f t="shared" si="14"/>
        <v>1312.183</v>
      </c>
      <c r="BB170" s="48">
        <f t="shared" si="14"/>
        <v>1238.6532999999999</v>
      </c>
      <c r="BC170" s="49">
        <f t="shared" si="14"/>
        <v>1498.3992000000001</v>
      </c>
      <c r="BD170" s="49">
        <f t="shared" si="14"/>
        <v>1370.6006</v>
      </c>
      <c r="BE170" s="49">
        <f t="shared" si="12"/>
        <v>78.660533333333333</v>
      </c>
      <c r="BG170" s="110"/>
    </row>
    <row r="171" spans="1:59" ht="12.75" customHeight="1" x14ac:dyDescent="0.3">
      <c r="A171" s="2">
        <v>42705</v>
      </c>
      <c r="B171" s="31" t="str">
        <f>MONTH(Serie_Encadeada[[#This Row],[Período]])&amp;YEAR(Serie_Encadeada[[#This Row],[Período]])</f>
        <v>122016</v>
      </c>
      <c r="C171" s="5">
        <v>89.645399999999995</v>
      </c>
      <c r="D171" s="5">
        <v>104.6652</v>
      </c>
      <c r="E171" s="5">
        <v>96.448599999999999</v>
      </c>
      <c r="F171" s="5">
        <v>166.11420000000001</v>
      </c>
      <c r="G171" s="5">
        <v>158.71</v>
      </c>
      <c r="H171" s="5">
        <v>75.031599999999997</v>
      </c>
      <c r="J171" s="2">
        <v>42705</v>
      </c>
      <c r="K171" s="56">
        <v>-3.443573794329112</v>
      </c>
      <c r="L171" s="57">
        <v>-1.5647659622492405</v>
      </c>
      <c r="M171" s="57">
        <v>-6.3013613458603448</v>
      </c>
      <c r="N171" s="58">
        <v>23.202242815980071</v>
      </c>
      <c r="O171" s="58">
        <v>25.160679783920191</v>
      </c>
      <c r="P171" s="11">
        <v>-1.3323000000000036</v>
      </c>
      <c r="R171" s="2">
        <v>42705</v>
      </c>
      <c r="S171" s="56">
        <v>-9.3905150804560638</v>
      </c>
      <c r="T171" s="58">
        <v>-4.462020839133392</v>
      </c>
      <c r="U171" s="58">
        <v>-0.44364894548217165</v>
      </c>
      <c r="V171" s="58">
        <v>4.0410220955385913E-2</v>
      </c>
      <c r="W171" s="58">
        <v>4.712698204293674</v>
      </c>
      <c r="X171" s="12">
        <v>-5.2370999999999981</v>
      </c>
      <c r="Z171" s="2">
        <v>42705</v>
      </c>
      <c r="AA171" s="56">
        <v>-11.598970448461804</v>
      </c>
      <c r="AB171" s="58">
        <v>-7.1022609779735006</v>
      </c>
      <c r="AC171" s="58">
        <v>-5.0344513930112571</v>
      </c>
      <c r="AD171" s="58">
        <v>-9.6422972562117497</v>
      </c>
      <c r="AE171" s="58">
        <v>-2.7336096975560551</v>
      </c>
      <c r="AF171" s="12">
        <v>-4.3072333333333148</v>
      </c>
      <c r="AH171" s="2">
        <v>42705</v>
      </c>
      <c r="AI171" s="76">
        <v>-11.598970448461804</v>
      </c>
      <c r="AJ171" s="77">
        <v>-7.1022609779735006</v>
      </c>
      <c r="AK171" s="77">
        <v>-5.0344513930112571</v>
      </c>
      <c r="AL171" s="77">
        <v>-9.6422972562117497</v>
      </c>
      <c r="AM171" s="77">
        <v>-2.7336096975560551</v>
      </c>
      <c r="AN171" s="78">
        <v>-4.3072333333333148</v>
      </c>
      <c r="AO171" s="110"/>
      <c r="AP171" s="110"/>
      <c r="AQ171" s="45">
        <v>42705</v>
      </c>
      <c r="AR171" s="52">
        <f>IF(MONTH(Serie_Encadeada[[#This Row],[Período]])=1,Serie_Encadeada[[#This Row],[Fat.real]],Serie_Encadeada[[#This Row],[Fat.real]]+AR170)</f>
        <v>1118.1504999999997</v>
      </c>
      <c r="AS171" s="52">
        <f>IF(MONTH(Serie_Encadeada[[#This Row],[Período]])=1,Serie_Encadeada[[#This Row],[Emprego]],Serie_Encadeada[[#This Row],[Emprego]]+AS170)</f>
        <v>1307.2946999999999</v>
      </c>
      <c r="AT171" s="52">
        <f>IF(MONTH(Serie_Encadeada[[#This Row],[Período]])=1,Serie_Encadeada[[#This Row],[Horas]],Serie_Encadeada[[#This Row],[Horas]]+AT170)</f>
        <v>1238.2234999999998</v>
      </c>
      <c r="AU171" s="52">
        <f>IF(MONTH(Serie_Encadeada[[#This Row],[Período]])=1,Serie_Encadeada[[#This Row],[Massa Real]],Serie_Encadeada[[#This Row],[Massa Real]]+AU170)</f>
        <v>1498.4662999999998</v>
      </c>
      <c r="AV171" s="52">
        <f>IF(MONTH(Serie_Encadeada[[#This Row],[Período]])=1,Serie_Encadeada[[#This Row],[RMR Real]],Serie_Encadeada[[#This Row],[RMR Real]]+AV170)</f>
        <v>1377.7435</v>
      </c>
      <c r="AW171" s="52">
        <f>IF(MONTH(Serie_Encadeada[[#This Row],[Período]])=1,Serie_Encadeada[[#This Row],[UCI]],Serie_Encadeada[[#This Row],[UCI]]+AW170)</f>
        <v>938.6893</v>
      </c>
      <c r="AX171" s="52">
        <f t="shared" si="13"/>
        <v>78.224108333333334</v>
      </c>
      <c r="AY171" s="45">
        <v>42705</v>
      </c>
      <c r="AZ171" s="46">
        <f t="shared" si="10"/>
        <v>1118.1504999999997</v>
      </c>
      <c r="BA171" s="48">
        <f t="shared" si="14"/>
        <v>1307.2946999999999</v>
      </c>
      <c r="BB171" s="48">
        <f t="shared" si="14"/>
        <v>1238.2234999999998</v>
      </c>
      <c r="BC171" s="49">
        <f t="shared" si="14"/>
        <v>1498.4662999999998</v>
      </c>
      <c r="BD171" s="49">
        <f t="shared" si="14"/>
        <v>1377.7435</v>
      </c>
      <c r="BE171" s="49">
        <f t="shared" si="12"/>
        <v>78.224108333333334</v>
      </c>
      <c r="BG171" s="110"/>
    </row>
    <row r="172" spans="1:59" ht="12.75" customHeight="1" x14ac:dyDescent="0.3">
      <c r="A172" s="2">
        <v>42736</v>
      </c>
      <c r="B172" s="31" t="str">
        <f>MONTH(Serie_Encadeada[[#This Row],[Período]])&amp;YEAR(Serie_Encadeada[[#This Row],[Período]])</f>
        <v>12017</v>
      </c>
      <c r="C172" s="5">
        <v>82.585800000000006</v>
      </c>
      <c r="D172" s="5">
        <v>103.8408</v>
      </c>
      <c r="E172" s="5">
        <v>98.446299999999994</v>
      </c>
      <c r="F172" s="5">
        <v>122.0949</v>
      </c>
      <c r="G172" s="5">
        <v>117.5789</v>
      </c>
      <c r="H172" s="5">
        <v>77.017099999999999</v>
      </c>
      <c r="J172" s="2">
        <v>42736</v>
      </c>
      <c r="K172" s="56">
        <v>-7.8750276087785762</v>
      </c>
      <c r="L172" s="57">
        <v>-0.7876543492966116</v>
      </c>
      <c r="M172" s="57">
        <v>2.0712586807895548</v>
      </c>
      <c r="N172" s="58">
        <v>-26.499420278338643</v>
      </c>
      <c r="O172" s="58">
        <v>-25.915884317308301</v>
      </c>
      <c r="P172" s="11">
        <v>1.9855000000000018</v>
      </c>
      <c r="R172" s="2">
        <v>42736</v>
      </c>
      <c r="S172" s="56">
        <v>-4.2405760467516078</v>
      </c>
      <c r="T172" s="58">
        <v>-5.7789779130349563</v>
      </c>
      <c r="U172" s="58">
        <v>-2.3152503085942078</v>
      </c>
      <c r="V172" s="58">
        <v>-0.31832521259781738</v>
      </c>
      <c r="W172" s="58">
        <v>5.7955978973850533</v>
      </c>
      <c r="X172" s="12">
        <v>-2.3999000000000024</v>
      </c>
      <c r="Z172" s="2">
        <v>42736</v>
      </c>
      <c r="AA172" s="56">
        <v>-4.2405760467516078</v>
      </c>
      <c r="AB172" s="58">
        <v>-5.7789779130349563</v>
      </c>
      <c r="AC172" s="58">
        <v>-2.3152503085942078</v>
      </c>
      <c r="AD172" s="58">
        <v>-0.31832521259781738</v>
      </c>
      <c r="AE172" s="58">
        <v>5.7955978973850533</v>
      </c>
      <c r="AF172" s="12">
        <v>-2.3999000000000024</v>
      </c>
      <c r="AH172" s="2">
        <v>42736</v>
      </c>
      <c r="AI172" s="76">
        <v>-10.404730272803747</v>
      </c>
      <c r="AJ172" s="77">
        <v>-6.7391313698445687</v>
      </c>
      <c r="AK172" s="77">
        <v>-4.5153421783468879</v>
      </c>
      <c r="AL172" s="77">
        <v>-8.4312375363880108</v>
      </c>
      <c r="AM172" s="77">
        <v>-1.7876869111018319</v>
      </c>
      <c r="AN172" s="78">
        <v>-4.1068749999999881</v>
      </c>
      <c r="AO172" s="110"/>
      <c r="AP172" s="110"/>
      <c r="AQ172" s="45">
        <v>42736</v>
      </c>
      <c r="AR172" s="52">
        <f>IF(MONTH(Serie_Encadeada[[#This Row],[Período]])=1,Serie_Encadeada[[#This Row],[Fat.real]],Serie_Encadeada[[#This Row],[Fat.real]]+AR171)</f>
        <v>82.585800000000006</v>
      </c>
      <c r="AS172" s="52">
        <f>IF(MONTH(Serie_Encadeada[[#This Row],[Período]])=1,Serie_Encadeada[[#This Row],[Emprego]],Serie_Encadeada[[#This Row],[Emprego]]+AS171)</f>
        <v>103.8408</v>
      </c>
      <c r="AT172" s="52">
        <f>IF(MONTH(Serie_Encadeada[[#This Row],[Período]])=1,Serie_Encadeada[[#This Row],[Horas]],Serie_Encadeada[[#This Row],[Horas]]+AT171)</f>
        <v>98.446299999999994</v>
      </c>
      <c r="AU172" s="52">
        <f>IF(MONTH(Serie_Encadeada[[#This Row],[Período]])=1,Serie_Encadeada[[#This Row],[Massa Real]],Serie_Encadeada[[#This Row],[Massa Real]]+AU171)</f>
        <v>122.0949</v>
      </c>
      <c r="AV172" s="52">
        <f>IF(MONTH(Serie_Encadeada[[#This Row],[Período]])=1,Serie_Encadeada[[#This Row],[RMR Real]],Serie_Encadeada[[#This Row],[RMR Real]]+AV171)</f>
        <v>117.5789</v>
      </c>
      <c r="AW172" s="52">
        <f>IF(MONTH(Serie_Encadeada[[#This Row],[Período]])=1,Serie_Encadeada[[#This Row],[UCI]],Serie_Encadeada[[#This Row],[UCI]]+AW171)</f>
        <v>77.017099999999999</v>
      </c>
      <c r="AX172" s="52">
        <f t="shared" si="13"/>
        <v>77.017099999999999</v>
      </c>
      <c r="AY172" s="45">
        <v>42736</v>
      </c>
      <c r="AZ172" s="46">
        <f t="shared" si="10"/>
        <v>1114.4933000000001</v>
      </c>
      <c r="BA172" s="48">
        <f t="shared" si="14"/>
        <v>1300.9256999999998</v>
      </c>
      <c r="BB172" s="48">
        <f t="shared" si="14"/>
        <v>1235.8902</v>
      </c>
      <c r="BC172" s="49">
        <f t="shared" si="14"/>
        <v>1498.0764000000001</v>
      </c>
      <c r="BD172" s="49">
        <f t="shared" si="14"/>
        <v>1384.1846</v>
      </c>
      <c r="BE172" s="49">
        <f t="shared" si="12"/>
        <v>78.024116666666671</v>
      </c>
      <c r="BG172" s="110"/>
    </row>
    <row r="173" spans="1:59" ht="12.75" customHeight="1" x14ac:dyDescent="0.3">
      <c r="A173" s="2">
        <v>42767</v>
      </c>
      <c r="B173" s="31" t="str">
        <f>MONTH(Serie_Encadeada[[#This Row],[Período]])&amp;YEAR(Serie_Encadeada[[#This Row],[Período]])</f>
        <v>22017</v>
      </c>
      <c r="C173" s="5">
        <v>81.454099999999997</v>
      </c>
      <c r="D173" s="5">
        <v>104.15730000000001</v>
      </c>
      <c r="E173" s="5">
        <v>98.802700000000002</v>
      </c>
      <c r="F173" s="5">
        <v>128.32380000000001</v>
      </c>
      <c r="G173" s="5">
        <v>123.20189999999999</v>
      </c>
      <c r="H173" s="5">
        <v>76.541200000000003</v>
      </c>
      <c r="J173" s="2">
        <v>42767</v>
      </c>
      <c r="K173" s="56">
        <v>-1.3703324300303552</v>
      </c>
      <c r="L173" s="57">
        <v>0.3047934915755704</v>
      </c>
      <c r="M173" s="57">
        <v>0.36202477899119401</v>
      </c>
      <c r="N173" s="58">
        <v>5.101687294063888</v>
      </c>
      <c r="O173" s="58">
        <v>4.7823206374613045</v>
      </c>
      <c r="P173" s="11">
        <v>-0.47589999999999577</v>
      </c>
      <c r="R173" s="2">
        <v>42767</v>
      </c>
      <c r="S173" s="56">
        <v>-3.7318715969540883</v>
      </c>
      <c r="T173" s="58">
        <v>-5.5810685860362117</v>
      </c>
      <c r="U173" s="58">
        <v>-0.2512831695802914</v>
      </c>
      <c r="V173" s="58">
        <v>-1.1971179239689989</v>
      </c>
      <c r="W173" s="58">
        <v>4.6430385423585401</v>
      </c>
      <c r="X173" s="12">
        <v>-2.0627999999999957</v>
      </c>
      <c r="Z173" s="2">
        <v>42767</v>
      </c>
      <c r="AA173" s="56">
        <v>-3.9886523461163153</v>
      </c>
      <c r="AB173" s="58">
        <v>-5.6799764923332416</v>
      </c>
      <c r="AC173" s="58">
        <v>-1.2921906088738897</v>
      </c>
      <c r="AD173" s="58">
        <v>-0.77059510214239135</v>
      </c>
      <c r="AE173" s="58">
        <v>5.2027061272355182</v>
      </c>
      <c r="AF173" s="12">
        <v>-2.2313500000000062</v>
      </c>
      <c r="AH173" s="2">
        <v>42767</v>
      </c>
      <c r="AI173" s="76">
        <v>-9.6503761547092211</v>
      </c>
      <c r="AJ173" s="77">
        <v>-6.3310525638039223</v>
      </c>
      <c r="AK173" s="77">
        <v>-4.0070660743519495</v>
      </c>
      <c r="AL173" s="77">
        <v>-7.1174501355451136</v>
      </c>
      <c r="AM173" s="77">
        <v>-0.83211328586732292</v>
      </c>
      <c r="AN173" s="78">
        <v>-3.8834750000000042</v>
      </c>
      <c r="AO173" s="110"/>
      <c r="AP173" s="110"/>
      <c r="AQ173" s="45">
        <v>42767</v>
      </c>
      <c r="AR173" s="52">
        <f>IF(MONTH(Serie_Encadeada[[#This Row],[Período]])=1,Serie_Encadeada[[#This Row],[Fat.real]],Serie_Encadeada[[#This Row],[Fat.real]]+AR172)</f>
        <v>164.03989999999999</v>
      </c>
      <c r="AS173" s="52">
        <f>IF(MONTH(Serie_Encadeada[[#This Row],[Período]])=1,Serie_Encadeada[[#This Row],[Emprego]],Serie_Encadeada[[#This Row],[Emprego]]+AS172)</f>
        <v>207.99810000000002</v>
      </c>
      <c r="AT173" s="52">
        <f>IF(MONTH(Serie_Encadeada[[#This Row],[Período]])=1,Serie_Encadeada[[#This Row],[Horas]],Serie_Encadeada[[#This Row],[Horas]]+AT172)</f>
        <v>197.249</v>
      </c>
      <c r="AU173" s="52">
        <f>IF(MONTH(Serie_Encadeada[[#This Row],[Período]])=1,Serie_Encadeada[[#This Row],[Massa Real]],Serie_Encadeada[[#This Row],[Massa Real]]+AU172)</f>
        <v>250.4187</v>
      </c>
      <c r="AV173" s="52">
        <f>IF(MONTH(Serie_Encadeada[[#This Row],[Período]])=1,Serie_Encadeada[[#This Row],[RMR Real]],Serie_Encadeada[[#This Row],[RMR Real]]+AV172)</f>
        <v>240.7808</v>
      </c>
      <c r="AW173" s="52">
        <f>IF(MONTH(Serie_Encadeada[[#This Row],[Período]])=1,Serie_Encadeada[[#This Row],[UCI]],Serie_Encadeada[[#This Row],[UCI]]+AW172)</f>
        <v>153.5583</v>
      </c>
      <c r="AX173" s="52">
        <f t="shared" si="13"/>
        <v>76.779150000000001</v>
      </c>
      <c r="AY173" s="45">
        <v>42767</v>
      </c>
      <c r="AZ173" s="46">
        <f t="shared" si="10"/>
        <v>1111.3356999999999</v>
      </c>
      <c r="BA173" s="48">
        <f t="shared" si="14"/>
        <v>1294.769</v>
      </c>
      <c r="BB173" s="48">
        <f t="shared" si="14"/>
        <v>1235.6413</v>
      </c>
      <c r="BC173" s="49">
        <f t="shared" si="14"/>
        <v>1496.5216</v>
      </c>
      <c r="BD173" s="49">
        <f t="shared" si="14"/>
        <v>1389.6511</v>
      </c>
      <c r="BE173" s="49">
        <f t="shared" si="12"/>
        <v>77.852216666666678</v>
      </c>
      <c r="BG173" s="110"/>
    </row>
    <row r="174" spans="1:59" ht="12.75" customHeight="1" x14ac:dyDescent="0.3">
      <c r="A174" s="2">
        <v>42795</v>
      </c>
      <c r="B174" s="31" t="str">
        <f>MONTH(Serie_Encadeada[[#This Row],[Período]])&amp;YEAR(Serie_Encadeada[[#This Row],[Período]])</f>
        <v>32017</v>
      </c>
      <c r="C174" s="5">
        <v>96.967100000000002</v>
      </c>
      <c r="D174" s="5">
        <v>103.6842</v>
      </c>
      <c r="E174" s="5">
        <v>105.8103</v>
      </c>
      <c r="F174" s="5">
        <v>124.7076</v>
      </c>
      <c r="G174" s="5">
        <v>120.27630000000001</v>
      </c>
      <c r="H174" s="5">
        <v>78.447199999999995</v>
      </c>
      <c r="J174" s="2">
        <v>42795</v>
      </c>
      <c r="K174" s="56">
        <v>19.045081831362701</v>
      </c>
      <c r="L174" s="57">
        <v>-0.45421684317854077</v>
      </c>
      <c r="M174" s="57">
        <v>7.092518726714955</v>
      </c>
      <c r="N174" s="58">
        <v>-2.8180275210054613</v>
      </c>
      <c r="O174" s="58">
        <v>-2.374638702812204</v>
      </c>
      <c r="P174" s="11">
        <v>1.9059999999999917</v>
      </c>
      <c r="R174" s="2">
        <v>42795</v>
      </c>
      <c r="S174" s="56">
        <v>0.16869172491163226</v>
      </c>
      <c r="T174" s="57">
        <v>-5.828103286981948</v>
      </c>
      <c r="U174" s="57">
        <v>-1.2025412191801612</v>
      </c>
      <c r="V174" s="57">
        <v>-1.920109477856689</v>
      </c>
      <c r="W174" s="57">
        <v>4.1498425321624923</v>
      </c>
      <c r="X174" s="11">
        <v>-1.0932000000000102</v>
      </c>
      <c r="Z174" s="2">
        <v>42795</v>
      </c>
      <c r="AA174" s="56">
        <v>-2.4850695942777827</v>
      </c>
      <c r="AB174" s="57">
        <v>-5.7293040328493019</v>
      </c>
      <c r="AC174" s="57">
        <v>-1.2609088604740959</v>
      </c>
      <c r="AD174" s="57">
        <v>-1.1557198131075557</v>
      </c>
      <c r="AE174" s="57">
        <v>4.8496168657477918</v>
      </c>
      <c r="AF174" s="11">
        <v>-1.8519666666666694</v>
      </c>
      <c r="AH174" s="2">
        <v>42795</v>
      </c>
      <c r="AI174" s="76">
        <v>-8.3476371067809119</v>
      </c>
      <c r="AJ174" s="77">
        <v>-5.9305731066091498</v>
      </c>
      <c r="AK174" s="77">
        <v>-3.6373360713104406</v>
      </c>
      <c r="AL174" s="77">
        <v>-6.2761263229631377</v>
      </c>
      <c r="AM174" s="77">
        <v>-0.35146024076547489</v>
      </c>
      <c r="AN174" s="78">
        <v>-3.5588583333333474</v>
      </c>
      <c r="AO174" s="14"/>
      <c r="AP174" s="14"/>
      <c r="AQ174" s="45">
        <v>42795</v>
      </c>
      <c r="AR174" s="52">
        <f>IF(MONTH(Serie_Encadeada[[#This Row],[Período]])=1,Serie_Encadeada[[#This Row],[Fat.real]],Serie_Encadeada[[#This Row],[Fat.real]]+AR173)</f>
        <v>261.00700000000001</v>
      </c>
      <c r="AS174" s="52">
        <f>IF(MONTH(Serie_Encadeada[[#This Row],[Período]])=1,Serie_Encadeada[[#This Row],[Emprego]],Serie_Encadeada[[#This Row],[Emprego]]+AS173)</f>
        <v>311.68230000000005</v>
      </c>
      <c r="AT174" s="52">
        <f>IF(MONTH(Serie_Encadeada[[#This Row],[Período]])=1,Serie_Encadeada[[#This Row],[Horas]],Serie_Encadeada[[#This Row],[Horas]]+AT173)</f>
        <v>303.05930000000001</v>
      </c>
      <c r="AU174" s="52">
        <f>IF(MONTH(Serie_Encadeada[[#This Row],[Período]])=1,Serie_Encadeada[[#This Row],[Massa Real]],Serie_Encadeada[[#This Row],[Massa Real]]+AU173)</f>
        <v>375.12630000000001</v>
      </c>
      <c r="AV174" s="52">
        <f>IF(MONTH(Serie_Encadeada[[#This Row],[Período]])=1,Serie_Encadeada[[#This Row],[RMR Real]],Serie_Encadeada[[#This Row],[RMR Real]]+AV173)</f>
        <v>361.05709999999999</v>
      </c>
      <c r="AW174" s="52">
        <f>IF(MONTH(Serie_Encadeada[[#This Row],[Período]])=1,Serie_Encadeada[[#This Row],[UCI]],Serie_Encadeada[[#This Row],[UCI]]+AW173)</f>
        <v>232.00549999999998</v>
      </c>
      <c r="AX174" s="52">
        <f t="shared" si="13"/>
        <v>77.335166666666666</v>
      </c>
      <c r="AY174" s="45">
        <v>42795</v>
      </c>
      <c r="AZ174" s="46">
        <f t="shared" si="10"/>
        <v>1111.499</v>
      </c>
      <c r="BA174" s="48">
        <f t="shared" si="14"/>
        <v>1288.3522</v>
      </c>
      <c r="BB174" s="48">
        <f t="shared" si="14"/>
        <v>1234.3534</v>
      </c>
      <c r="BC174" s="49">
        <f t="shared" si="14"/>
        <v>1494.0802000000001</v>
      </c>
      <c r="BD174" s="49">
        <f t="shared" si="14"/>
        <v>1394.4435000000001</v>
      </c>
      <c r="BE174" s="49">
        <f t="shared" si="12"/>
        <v>77.761116666666666</v>
      </c>
      <c r="BG174" s="110"/>
    </row>
    <row r="175" spans="1:59" ht="12.75" customHeight="1" x14ac:dyDescent="0.3">
      <c r="A175" s="2">
        <v>42826</v>
      </c>
      <c r="B175" s="31" t="str">
        <f>MONTH(Serie_Encadeada[[#This Row],[Período]])&amp;YEAR(Serie_Encadeada[[#This Row],[Período]])</f>
        <v>42017</v>
      </c>
      <c r="C175" s="5">
        <v>85.999600000000001</v>
      </c>
      <c r="D175" s="5">
        <v>103.44289999999999</v>
      </c>
      <c r="E175" s="5">
        <v>100.5744</v>
      </c>
      <c r="F175" s="5">
        <v>121.4879</v>
      </c>
      <c r="G175" s="5">
        <v>117.4444</v>
      </c>
      <c r="H175" s="5">
        <v>74.560699999999997</v>
      </c>
      <c r="J175" s="2">
        <v>42826</v>
      </c>
      <c r="K175" s="56">
        <v>-11.310537285326674</v>
      </c>
      <c r="L175" s="57">
        <v>-0.2327259119518785</v>
      </c>
      <c r="M175" s="57">
        <v>-4.9483840420072536</v>
      </c>
      <c r="N175" s="58">
        <v>-2.5817993450278918</v>
      </c>
      <c r="O175" s="58">
        <v>-2.3544954409139658</v>
      </c>
      <c r="P175" s="11">
        <v>-3.8864999999999981</v>
      </c>
      <c r="R175" s="2">
        <v>42826</v>
      </c>
      <c r="S175" s="56">
        <v>-7.6914820308827139</v>
      </c>
      <c r="T175" s="58">
        <v>-5.6858599313816489</v>
      </c>
      <c r="U175" s="58">
        <v>-2.6516277093401821</v>
      </c>
      <c r="V175" s="58">
        <v>3.7796645062970189</v>
      </c>
      <c r="W175" s="58">
        <v>10.036108930167536</v>
      </c>
      <c r="X175" s="12">
        <v>-4.895300000000006</v>
      </c>
      <c r="Z175" s="2">
        <v>42826</v>
      </c>
      <c r="AA175" s="56">
        <v>-3.8293749388552114</v>
      </c>
      <c r="AB175" s="58">
        <v>-5.71848216652179</v>
      </c>
      <c r="AC175" s="58">
        <v>-1.6111414860401134</v>
      </c>
      <c r="AD175" s="58">
        <v>7.7530978660452186E-3</v>
      </c>
      <c r="AE175" s="58">
        <v>6.0767958124514863</v>
      </c>
      <c r="AF175" s="12">
        <v>-2.6128000000000071</v>
      </c>
      <c r="AH175" s="2">
        <v>42826</v>
      </c>
      <c r="AI175" s="76">
        <v>-8.5494160729072117</v>
      </c>
      <c r="AJ175" s="77">
        <v>-5.6300771687698479</v>
      </c>
      <c r="AK175" s="77">
        <v>-3.4178754587716678</v>
      </c>
      <c r="AL175" s="77">
        <v>-5.0689291758831203</v>
      </c>
      <c r="AM175" s="77">
        <v>0.64669636693406396</v>
      </c>
      <c r="AN175" s="78">
        <v>-3.6602416666666642</v>
      </c>
      <c r="AO175" s="110"/>
      <c r="AP175" s="110"/>
      <c r="AQ175" s="45">
        <v>42826</v>
      </c>
      <c r="AR175" s="52">
        <f>IF(MONTH(Serie_Encadeada[[#This Row],[Período]])=1,Serie_Encadeada[[#This Row],[Fat.real]],Serie_Encadeada[[#This Row],[Fat.real]]+AR174)</f>
        <v>347.00659999999999</v>
      </c>
      <c r="AS175" s="52">
        <f>IF(MONTH(Serie_Encadeada[[#This Row],[Período]])=1,Serie_Encadeada[[#This Row],[Emprego]],Serie_Encadeada[[#This Row],[Emprego]]+AS174)</f>
        <v>415.12520000000006</v>
      </c>
      <c r="AT175" s="52">
        <f>IF(MONTH(Serie_Encadeada[[#This Row],[Período]])=1,Serie_Encadeada[[#This Row],[Horas]],Serie_Encadeada[[#This Row],[Horas]]+AT174)</f>
        <v>403.63369999999998</v>
      </c>
      <c r="AU175" s="52">
        <f>IF(MONTH(Serie_Encadeada[[#This Row],[Período]])=1,Serie_Encadeada[[#This Row],[Massa Real]],Serie_Encadeada[[#This Row],[Massa Real]]+AU174)</f>
        <v>496.61419999999998</v>
      </c>
      <c r="AV175" s="52">
        <f>IF(MONTH(Serie_Encadeada[[#This Row],[Período]])=1,Serie_Encadeada[[#This Row],[RMR Real]],Serie_Encadeada[[#This Row],[RMR Real]]+AV174)</f>
        <v>478.50149999999996</v>
      </c>
      <c r="AW175" s="52">
        <f>IF(MONTH(Serie_Encadeada[[#This Row],[Período]])=1,Serie_Encadeada[[#This Row],[UCI]],Serie_Encadeada[[#This Row],[UCI]]+AW174)</f>
        <v>306.56619999999998</v>
      </c>
      <c r="AX175" s="52">
        <f t="shared" si="13"/>
        <v>76.641549999999995</v>
      </c>
      <c r="AY175" s="45">
        <v>42826</v>
      </c>
      <c r="AZ175" s="46">
        <f t="shared" si="10"/>
        <v>1104.3332</v>
      </c>
      <c r="BA175" s="48">
        <f t="shared" si="14"/>
        <v>1282.116</v>
      </c>
      <c r="BB175" s="48">
        <f t="shared" si="14"/>
        <v>1231.6139000000001</v>
      </c>
      <c r="BC175" s="49">
        <f t="shared" si="14"/>
        <v>1498.5047999999999</v>
      </c>
      <c r="BD175" s="49">
        <f t="shared" si="14"/>
        <v>1405.1553000000001</v>
      </c>
      <c r="BE175" s="49">
        <f t="shared" si="12"/>
        <v>77.353175000000007</v>
      </c>
      <c r="BG175" s="110"/>
    </row>
    <row r="176" spans="1:59" ht="12.75" customHeight="1" x14ac:dyDescent="0.3">
      <c r="A176" s="2">
        <v>42856</v>
      </c>
      <c r="B176" s="31" t="str">
        <f>MONTH(Serie_Encadeada[[#This Row],[Período]])&amp;YEAR(Serie_Encadeada[[#This Row],[Período]])</f>
        <v>52017</v>
      </c>
      <c r="C176" s="5">
        <v>98.220799999999997</v>
      </c>
      <c r="D176" s="5">
        <v>103.91589999999999</v>
      </c>
      <c r="E176" s="5">
        <v>105.70010000000001</v>
      </c>
      <c r="F176" s="5">
        <v>118.7771</v>
      </c>
      <c r="G176" s="5">
        <v>114.3004</v>
      </c>
      <c r="H176" s="5">
        <v>78.5959</v>
      </c>
      <c r="J176" s="2">
        <v>42856</v>
      </c>
      <c r="K176" s="56">
        <v>14.210996330215492</v>
      </c>
      <c r="L176" s="57">
        <v>0.45725709546039311</v>
      </c>
      <c r="M176" s="57">
        <v>5.0964261283189449</v>
      </c>
      <c r="N176" s="58">
        <v>-2.2313333261995574</v>
      </c>
      <c r="O176" s="58">
        <v>-2.6770114198718757</v>
      </c>
      <c r="P176" s="11">
        <v>4.0352000000000032</v>
      </c>
      <c r="R176" s="2">
        <v>42856</v>
      </c>
      <c r="S176" s="56">
        <v>4.346902286328036</v>
      </c>
      <c r="T176" s="58">
        <v>-5.7717104487627173</v>
      </c>
      <c r="U176" s="58">
        <v>0.60850478960754706</v>
      </c>
      <c r="V176" s="58">
        <v>1.0463890644686291</v>
      </c>
      <c r="W176" s="58">
        <v>7.2350070879933739</v>
      </c>
      <c r="X176" s="12">
        <v>-0.89279999999999404</v>
      </c>
      <c r="Z176" s="2">
        <v>42856</v>
      </c>
      <c r="AA176" s="56">
        <v>-2.1377153244401041</v>
      </c>
      <c r="AB176" s="58">
        <v>-5.729143679748578</v>
      </c>
      <c r="AC176" s="58">
        <v>-1.1585974184952055</v>
      </c>
      <c r="AD176" s="58">
        <v>0.20655478024916471</v>
      </c>
      <c r="AE176" s="58">
        <v>6.2981639597301813</v>
      </c>
      <c r="AF176" s="12">
        <v>-2.2687999999999988</v>
      </c>
      <c r="AH176" s="2">
        <v>42856</v>
      </c>
      <c r="AI176" s="76">
        <v>-7.3155441819986287</v>
      </c>
      <c r="AJ176" s="77">
        <v>-5.4006881441619017</v>
      </c>
      <c r="AK176" s="77">
        <v>-2.9108469792253064</v>
      </c>
      <c r="AL176" s="77">
        <v>-3.8750339060659451</v>
      </c>
      <c r="AM176" s="77">
        <v>1.6616517018812884</v>
      </c>
      <c r="AN176" s="78">
        <v>-3.3935083333333296</v>
      </c>
      <c r="AO176" s="110"/>
      <c r="AP176" s="110"/>
      <c r="AQ176" s="45">
        <v>42856</v>
      </c>
      <c r="AR176" s="52">
        <f>IF(MONTH(Serie_Encadeada[[#This Row],[Período]])=1,Serie_Encadeada[[#This Row],[Fat.real]],Serie_Encadeada[[#This Row],[Fat.real]]+AR175)</f>
        <v>445.22739999999999</v>
      </c>
      <c r="AS176" s="52">
        <f>IF(MONTH(Serie_Encadeada[[#This Row],[Período]])=1,Serie_Encadeada[[#This Row],[Emprego]],Serie_Encadeada[[#This Row],[Emprego]]+AS175)</f>
        <v>519.04110000000003</v>
      </c>
      <c r="AT176" s="52">
        <f>IF(MONTH(Serie_Encadeada[[#This Row],[Período]])=1,Serie_Encadeada[[#This Row],[Horas]],Serie_Encadeada[[#This Row],[Horas]]+AT175)</f>
        <v>509.3338</v>
      </c>
      <c r="AU176" s="52">
        <f>IF(MONTH(Serie_Encadeada[[#This Row],[Período]])=1,Serie_Encadeada[[#This Row],[Massa Real]],Serie_Encadeada[[#This Row],[Massa Real]]+AU175)</f>
        <v>615.3913</v>
      </c>
      <c r="AV176" s="52">
        <f>IF(MONTH(Serie_Encadeada[[#This Row],[Período]])=1,Serie_Encadeada[[#This Row],[RMR Real]],Serie_Encadeada[[#This Row],[RMR Real]]+AV175)</f>
        <v>592.80189999999993</v>
      </c>
      <c r="AW176" s="52">
        <f>IF(MONTH(Serie_Encadeada[[#This Row],[Período]])=1,Serie_Encadeada[[#This Row],[UCI]],Serie_Encadeada[[#This Row],[UCI]]+AW175)</f>
        <v>385.16210000000001</v>
      </c>
      <c r="AX176" s="52">
        <f t="shared" si="13"/>
        <v>77.032420000000002</v>
      </c>
      <c r="AY176" s="45">
        <v>42856</v>
      </c>
      <c r="AZ176" s="46">
        <f t="shared" si="10"/>
        <v>1108.4249</v>
      </c>
      <c r="BA176" s="48">
        <f t="shared" si="14"/>
        <v>1275.7509</v>
      </c>
      <c r="BB176" s="48">
        <f t="shared" si="14"/>
        <v>1232.2531999999999</v>
      </c>
      <c r="BC176" s="49">
        <f t="shared" si="14"/>
        <v>1499.7348000000002</v>
      </c>
      <c r="BD176" s="49">
        <f t="shared" si="14"/>
        <v>1412.8670000000002</v>
      </c>
      <c r="BE176" s="49">
        <f t="shared" si="12"/>
        <v>77.27877500000001</v>
      </c>
      <c r="BG176" s="110"/>
    </row>
    <row r="177" spans="1:59" ht="12.75" customHeight="1" x14ac:dyDescent="0.3">
      <c r="A177" s="2">
        <v>42887</v>
      </c>
      <c r="B177" s="31" t="str">
        <f>MONTH(Serie_Encadeada[[#This Row],[Período]])&amp;YEAR(Serie_Encadeada[[#This Row],[Período]])</f>
        <v>62017</v>
      </c>
      <c r="C177" s="5">
        <v>97.686099999999996</v>
      </c>
      <c r="D177" s="5">
        <v>103.7316</v>
      </c>
      <c r="E177" s="5">
        <v>101.4579</v>
      </c>
      <c r="F177" s="5">
        <v>116.724</v>
      </c>
      <c r="G177" s="5">
        <v>112.52460000000001</v>
      </c>
      <c r="H177" s="5">
        <v>77.434100000000001</v>
      </c>
      <c r="J177" s="2">
        <v>42887</v>
      </c>
      <c r="K177" s="56">
        <v>-0.54458822451411359</v>
      </c>
      <c r="L177" s="57">
        <v>-0.17735495722983033</v>
      </c>
      <c r="M177" s="57">
        <v>-4.0134304508699712</v>
      </c>
      <c r="N177" s="58">
        <v>-1.7285318466270019</v>
      </c>
      <c r="O177" s="58">
        <v>-1.5536253591413414</v>
      </c>
      <c r="P177" s="11">
        <v>-1.1617999999999995</v>
      </c>
      <c r="R177" s="2">
        <v>42887</v>
      </c>
      <c r="S177" s="56">
        <v>-3.8195093998546756</v>
      </c>
      <c r="T177" s="58">
        <v>-6.0433663002236342</v>
      </c>
      <c r="U177" s="58">
        <v>-4.331029410378032</v>
      </c>
      <c r="V177" s="58">
        <v>6.2065158128994199E-2</v>
      </c>
      <c r="W177" s="58">
        <v>6.4977839107090745</v>
      </c>
      <c r="X177" s="12">
        <v>-1.3340999999999923</v>
      </c>
      <c r="Z177" s="2">
        <v>42887</v>
      </c>
      <c r="AA177" s="56">
        <v>-2.4446451366208075</v>
      </c>
      <c r="AB177" s="58">
        <v>-5.7816277012947017</v>
      </c>
      <c r="AC177" s="58">
        <v>-1.7000584689817468</v>
      </c>
      <c r="AD177" s="58">
        <v>0.1834902809950695</v>
      </c>
      <c r="AE177" s="58">
        <v>6.3299602389432108</v>
      </c>
      <c r="AF177" s="12">
        <v>-2.1130166666666668</v>
      </c>
      <c r="AH177" s="2">
        <v>42887</v>
      </c>
      <c r="AI177" s="76">
        <v>-7.4904437260255694</v>
      </c>
      <c r="AJ177" s="77">
        <v>-5.348520683271146</v>
      </c>
      <c r="AK177" s="77">
        <v>-3.0062865851683327</v>
      </c>
      <c r="AL177" s="77">
        <v>-3.093416709553336</v>
      </c>
      <c r="AM177" s="77">
        <v>2.4222668716748363</v>
      </c>
      <c r="AN177" s="78">
        <v>-3.2589583333333394</v>
      </c>
      <c r="AO177" s="110"/>
      <c r="AP177" s="110"/>
      <c r="AQ177" s="45">
        <v>42887</v>
      </c>
      <c r="AR177" s="52">
        <f>IF(MONTH(Serie_Encadeada[[#This Row],[Período]])=1,Serie_Encadeada[[#This Row],[Fat.real]],Serie_Encadeada[[#This Row],[Fat.real]]+AR176)</f>
        <v>542.9135</v>
      </c>
      <c r="AS177" s="52">
        <f>IF(MONTH(Serie_Encadeada[[#This Row],[Período]])=1,Serie_Encadeada[[#This Row],[Emprego]],Serie_Encadeada[[#This Row],[Emprego]]+AS176)</f>
        <v>622.77269999999999</v>
      </c>
      <c r="AT177" s="52">
        <f>IF(MONTH(Serie_Encadeada[[#This Row],[Período]])=1,Serie_Encadeada[[#This Row],[Horas]],Serie_Encadeada[[#This Row],[Horas]]+AT176)</f>
        <v>610.79169999999999</v>
      </c>
      <c r="AU177" s="52">
        <f>IF(MONTH(Serie_Encadeada[[#This Row],[Período]])=1,Serie_Encadeada[[#This Row],[Massa Real]],Serie_Encadeada[[#This Row],[Massa Real]]+AU176)</f>
        <v>732.11530000000005</v>
      </c>
      <c r="AV177" s="52">
        <f>IF(MONTH(Serie_Encadeada[[#This Row],[Período]])=1,Serie_Encadeada[[#This Row],[RMR Real]],Serie_Encadeada[[#This Row],[RMR Real]]+AV176)</f>
        <v>705.3264999999999</v>
      </c>
      <c r="AW177" s="52">
        <f>IF(MONTH(Serie_Encadeada[[#This Row],[Período]])=1,Serie_Encadeada[[#This Row],[UCI]],Serie_Encadeada[[#This Row],[UCI]]+AW176)</f>
        <v>462.59620000000001</v>
      </c>
      <c r="AX177" s="52">
        <f t="shared" si="13"/>
        <v>77.099366666666668</v>
      </c>
      <c r="AY177" s="45">
        <v>42887</v>
      </c>
      <c r="AZ177" s="46">
        <f t="shared" si="10"/>
        <v>1104.5455999999999</v>
      </c>
      <c r="BA177" s="48">
        <f t="shared" si="14"/>
        <v>1269.0788</v>
      </c>
      <c r="BB177" s="48">
        <f t="shared" si="14"/>
        <v>1227.6601000000001</v>
      </c>
      <c r="BC177" s="49">
        <f t="shared" si="14"/>
        <v>1499.8072</v>
      </c>
      <c r="BD177" s="49">
        <f t="shared" si="14"/>
        <v>1419.7325000000001</v>
      </c>
      <c r="BE177" s="49">
        <f t="shared" si="12"/>
        <v>77.167599999999993</v>
      </c>
      <c r="BG177" s="110"/>
    </row>
    <row r="178" spans="1:59" ht="12.75" customHeight="1" x14ac:dyDescent="0.3">
      <c r="A178" s="2">
        <v>42917</v>
      </c>
      <c r="B178" s="31" t="str">
        <f>MONTH(Serie_Encadeada[[#This Row],[Período]])&amp;YEAR(Serie_Encadeada[[#This Row],[Período]])</f>
        <v>72017</v>
      </c>
      <c r="C178" s="5">
        <v>95.793400000000005</v>
      </c>
      <c r="D178" s="5">
        <v>103.64619999999999</v>
      </c>
      <c r="E178" s="5">
        <v>101.86199999999999</v>
      </c>
      <c r="F178" s="5">
        <v>118.3685</v>
      </c>
      <c r="G178" s="5">
        <v>114.2034</v>
      </c>
      <c r="H178" s="5">
        <v>79.181399999999996</v>
      </c>
      <c r="J178" s="2">
        <v>42917</v>
      </c>
      <c r="K178" s="56">
        <v>-1.9375325660457228</v>
      </c>
      <c r="L178" s="57">
        <v>-8.2327853807332596E-2</v>
      </c>
      <c r="M178" s="57">
        <v>0.39829328223824828</v>
      </c>
      <c r="N178" s="58">
        <v>1.4088790651451233</v>
      </c>
      <c r="O178" s="58">
        <v>1.4919404290261822</v>
      </c>
      <c r="P178" s="11">
        <v>1.7472999999999956</v>
      </c>
      <c r="R178" s="2">
        <v>42917</v>
      </c>
      <c r="S178" s="64">
        <v>1.9970655189964051</v>
      </c>
      <c r="T178" s="62">
        <v>-5.2316081775365646</v>
      </c>
      <c r="U178" s="62">
        <v>-3.9440989395961172</v>
      </c>
      <c r="V178" s="62">
        <v>-1.4251356181472723</v>
      </c>
      <c r="W178" s="65">
        <v>4.0157822400616379</v>
      </c>
      <c r="X178" s="66">
        <v>1.211199999999991</v>
      </c>
      <c r="Z178" s="2">
        <v>42917</v>
      </c>
      <c r="AA178" s="64">
        <v>-1.8032975409425021</v>
      </c>
      <c r="AB178" s="62">
        <v>-5.7035411527000779</v>
      </c>
      <c r="AC178" s="62">
        <v>-2.0272076036335469</v>
      </c>
      <c r="AD178" s="62">
        <v>-4.353272276259601E-2</v>
      </c>
      <c r="AE178" s="65">
        <v>6.0013182745813696</v>
      </c>
      <c r="AF178" s="66">
        <v>-1.6381285714285809</v>
      </c>
      <c r="AH178" s="2">
        <v>42917</v>
      </c>
      <c r="AI178" s="76">
        <v>-6.14270006262125</v>
      </c>
      <c r="AJ178" s="77">
        <v>-5.2347963780370348</v>
      </c>
      <c r="AK178" s="77">
        <v>-2.9487771163384107</v>
      </c>
      <c r="AL178" s="77">
        <v>-2.482920143636465</v>
      </c>
      <c r="AM178" s="77">
        <v>2.9337986095199953</v>
      </c>
      <c r="AN178" s="78">
        <v>-2.8660000000000139</v>
      </c>
      <c r="AO178" s="116"/>
      <c r="AP178" s="116"/>
      <c r="AQ178" s="172">
        <v>42917</v>
      </c>
      <c r="AR178" s="173">
        <f>IF(MONTH(Serie_Encadeada[[#This Row],[Período]])=1,Serie_Encadeada[[#This Row],[Fat.real]],Serie_Encadeada[[#This Row],[Fat.real]]+AR177)</f>
        <v>638.70690000000002</v>
      </c>
      <c r="AS178" s="173">
        <f>IF(MONTH(Serie_Encadeada[[#This Row],[Período]])=1,Serie_Encadeada[[#This Row],[Emprego]],Serie_Encadeada[[#This Row],[Emprego]]+AS177)</f>
        <v>726.41890000000001</v>
      </c>
      <c r="AT178" s="173">
        <f>IF(MONTH(Serie_Encadeada[[#This Row],[Período]])=1,Serie_Encadeada[[#This Row],[Horas]],Serie_Encadeada[[#This Row],[Horas]]+AT177)</f>
        <v>712.65369999999996</v>
      </c>
      <c r="AU178" s="173">
        <f>IF(MONTH(Serie_Encadeada[[#This Row],[Período]])=1,Serie_Encadeada[[#This Row],[Massa Real]],Serie_Encadeada[[#This Row],[Massa Real]]+AU177)</f>
        <v>850.48380000000009</v>
      </c>
      <c r="AV178" s="173">
        <f>IF(MONTH(Serie_Encadeada[[#This Row],[Período]])=1,Serie_Encadeada[[#This Row],[RMR Real]],Serie_Encadeada[[#This Row],[RMR Real]]+AV177)</f>
        <v>819.52989999999988</v>
      </c>
      <c r="AW178" s="173">
        <f>IF(MONTH(Serie_Encadeada[[#This Row],[Período]])=1,Serie_Encadeada[[#This Row],[UCI]],Serie_Encadeada[[#This Row],[UCI]]+AW177)</f>
        <v>541.77760000000001</v>
      </c>
      <c r="AX178" s="173">
        <f t="shared" si="13"/>
        <v>77.396799999999999</v>
      </c>
      <c r="AY178" s="172">
        <v>42917</v>
      </c>
      <c r="AZ178" s="174">
        <f t="shared" si="10"/>
        <v>1106.4211999999998</v>
      </c>
      <c r="BA178" s="175">
        <f t="shared" si="14"/>
        <v>1263.3570999999999</v>
      </c>
      <c r="BB178" s="175">
        <f t="shared" si="14"/>
        <v>1223.4776000000002</v>
      </c>
      <c r="BC178" s="176">
        <f t="shared" si="14"/>
        <v>1498.0958999999998</v>
      </c>
      <c r="BD178" s="176">
        <f t="shared" si="14"/>
        <v>1424.1416000000002</v>
      </c>
      <c r="BE178" s="176">
        <f t="shared" si="12"/>
        <v>77.268533333333323</v>
      </c>
      <c r="BG178" s="110"/>
    </row>
    <row r="179" spans="1:59" ht="12.75" customHeight="1" x14ac:dyDescent="0.3">
      <c r="A179" s="2">
        <v>42948</v>
      </c>
      <c r="B179" s="31" t="str">
        <f>MONTH(Serie_Encadeada[[#This Row],[Período]])&amp;YEAR(Serie_Encadeada[[#This Row],[Período]])</f>
        <v>82017</v>
      </c>
      <c r="C179" s="5">
        <v>101.3895</v>
      </c>
      <c r="D179" s="5">
        <v>103.74509999999999</v>
      </c>
      <c r="E179" s="5">
        <v>106.0056</v>
      </c>
      <c r="F179" s="5">
        <v>118.2182</v>
      </c>
      <c r="G179" s="5">
        <v>113.95010000000001</v>
      </c>
      <c r="H179" s="5">
        <v>81.129000000000005</v>
      </c>
      <c r="J179" s="2">
        <v>42948</v>
      </c>
      <c r="K179" s="56">
        <v>5.8418429662168716</v>
      </c>
      <c r="L179" s="57">
        <v>9.5420767958690658E-2</v>
      </c>
      <c r="M179" s="57">
        <v>4.0678565117511996</v>
      </c>
      <c r="N179" s="58">
        <v>-0.12697634928211596</v>
      </c>
      <c r="O179" s="58">
        <v>-0.22179724946892637</v>
      </c>
      <c r="P179" s="11">
        <v>1.9476000000000084</v>
      </c>
      <c r="R179" s="2">
        <v>42948</v>
      </c>
      <c r="S179" s="56">
        <v>4.2486227269081773</v>
      </c>
      <c r="T179" s="58">
        <v>-5.253193688971054</v>
      </c>
      <c r="U179" s="58">
        <v>-0.53548490611890465</v>
      </c>
      <c r="V179" s="58">
        <v>1.7652081991880721</v>
      </c>
      <c r="W179" s="58">
        <v>7.4070757589182197</v>
      </c>
      <c r="X179" s="12">
        <v>2.0349000000000075</v>
      </c>
      <c r="Z179" s="2">
        <v>42948</v>
      </c>
      <c r="AA179" s="56">
        <v>-1.0160846635573473</v>
      </c>
      <c r="AB179" s="58">
        <v>-5.6474957143443296</v>
      </c>
      <c r="AC179" s="58">
        <v>-1.836575853091198</v>
      </c>
      <c r="AD179" s="58">
        <v>0.17374996096263054</v>
      </c>
      <c r="AE179" s="58">
        <v>6.1709444559950244</v>
      </c>
      <c r="AF179" s="12">
        <v>-1.179000000000002</v>
      </c>
      <c r="AH179" s="2">
        <v>42948</v>
      </c>
      <c r="AI179" s="76">
        <v>-4.7132215835945255</v>
      </c>
      <c r="AJ179" s="77">
        <v>-5.2394480219792898</v>
      </c>
      <c r="AK179" s="77">
        <v>-2.6322272212927897</v>
      </c>
      <c r="AL179" s="77">
        <v>-1.7705182657563014</v>
      </c>
      <c r="AM179" s="77">
        <v>3.6758747308644244</v>
      </c>
      <c r="AN179" s="78">
        <v>-2.4376416666666785</v>
      </c>
      <c r="AO179" s="110"/>
      <c r="AP179" s="110"/>
      <c r="AQ179" s="172">
        <v>42948</v>
      </c>
      <c r="AR179" s="173">
        <f>IF(MONTH(Serie_Encadeada[[#This Row],[Período]])=1,Serie_Encadeada[[#This Row],[Fat.real]],Serie_Encadeada[[#This Row],[Fat.real]]+AR178)</f>
        <v>740.09640000000002</v>
      </c>
      <c r="AS179" s="173">
        <f>IF(MONTH(Serie_Encadeada[[#This Row],[Período]])=1,Serie_Encadeada[[#This Row],[Emprego]],Serie_Encadeada[[#This Row],[Emprego]]+AS178)</f>
        <v>830.16399999999999</v>
      </c>
      <c r="AT179" s="173">
        <f>IF(MONTH(Serie_Encadeada[[#This Row],[Período]])=1,Serie_Encadeada[[#This Row],[Horas]],Serie_Encadeada[[#This Row],[Horas]]+AT178)</f>
        <v>818.65929999999992</v>
      </c>
      <c r="AU179" s="173">
        <f>IF(MONTH(Serie_Encadeada[[#This Row],[Período]])=1,Serie_Encadeada[[#This Row],[Massa Real]],Serie_Encadeada[[#This Row],[Massa Real]]+AU178)</f>
        <v>968.70200000000011</v>
      </c>
      <c r="AV179" s="173">
        <f>IF(MONTH(Serie_Encadeada[[#This Row],[Período]])=1,Serie_Encadeada[[#This Row],[RMR Real]],Serie_Encadeada[[#This Row],[RMR Real]]+AV178)</f>
        <v>933.4799999999999</v>
      </c>
      <c r="AW179" s="173">
        <f>IF(MONTH(Serie_Encadeada[[#This Row],[Período]])=1,Serie_Encadeada[[#This Row],[UCI]],Serie_Encadeada[[#This Row],[UCI]]+AW178)</f>
        <v>622.90660000000003</v>
      </c>
      <c r="AX179" s="173">
        <f t="shared" si="13"/>
        <v>77.863325000000003</v>
      </c>
      <c r="AY179" s="172">
        <v>42948</v>
      </c>
      <c r="AZ179" s="174">
        <f t="shared" si="10"/>
        <v>1110.5533</v>
      </c>
      <c r="BA179" s="175">
        <f t="shared" si="14"/>
        <v>1257.605</v>
      </c>
      <c r="BB179" s="175">
        <f t="shared" si="14"/>
        <v>1222.9069</v>
      </c>
      <c r="BC179" s="176">
        <f t="shared" si="14"/>
        <v>1500.1464999999998</v>
      </c>
      <c r="BD179" s="176">
        <f t="shared" si="14"/>
        <v>1431.9999</v>
      </c>
      <c r="BE179" s="176">
        <f t="shared" si="12"/>
        <v>77.438108333333318</v>
      </c>
      <c r="BG179" s="110"/>
    </row>
    <row r="180" spans="1:59" ht="12.75" customHeight="1" x14ac:dyDescent="0.3">
      <c r="A180" s="2">
        <v>42979</v>
      </c>
      <c r="B180" s="31" t="str">
        <f>MONTH(Serie_Encadeada[[#This Row],[Período]])&amp;YEAR(Serie_Encadeada[[#This Row],[Período]])</f>
        <v>92017</v>
      </c>
      <c r="C180" s="5">
        <v>100.55840000000001</v>
      </c>
      <c r="D180" s="5">
        <v>103.8968</v>
      </c>
      <c r="E180" s="5">
        <v>101.74120000000001</v>
      </c>
      <c r="F180" s="5">
        <v>115.55249999999999</v>
      </c>
      <c r="G180" s="5">
        <v>111.2186</v>
      </c>
      <c r="H180" s="5">
        <v>80.773499999999999</v>
      </c>
      <c r="J180" s="2">
        <v>42979</v>
      </c>
      <c r="K180" s="56">
        <v>-0.81990738685958486</v>
      </c>
      <c r="L180" s="57">
        <v>0.14622377346014925</v>
      </c>
      <c r="M180" s="57">
        <v>-4.0228063423064393</v>
      </c>
      <c r="N180" s="58">
        <v>-2.2548981459707567</v>
      </c>
      <c r="O180" s="58">
        <v>-2.3971018893357803</v>
      </c>
      <c r="P180" s="11">
        <v>-0.35550000000000637</v>
      </c>
      <c r="R180" s="2">
        <v>42979</v>
      </c>
      <c r="S180" s="56">
        <v>3.999751786619234</v>
      </c>
      <c r="T180" s="58">
        <v>-4.6914531561035098</v>
      </c>
      <c r="U180" s="58">
        <v>-1.961611880871361</v>
      </c>
      <c r="V180" s="58">
        <v>0.80960004187586188</v>
      </c>
      <c r="W180" s="58">
        <v>5.7718771843898367</v>
      </c>
      <c r="X180" s="12">
        <v>2.2792999999999921</v>
      </c>
      <c r="Z180" s="2">
        <v>42979</v>
      </c>
      <c r="AA180" s="56">
        <v>-0.44171814597279979</v>
      </c>
      <c r="AB180" s="58">
        <v>-5.5421029793054597</v>
      </c>
      <c r="AC180" s="58">
        <v>-1.8504130299584178</v>
      </c>
      <c r="AD180" s="58">
        <v>0.24113242933481349</v>
      </c>
      <c r="AE180" s="58">
        <v>6.128316590528522</v>
      </c>
      <c r="AF180" s="12">
        <v>-0.79474444444443293</v>
      </c>
      <c r="AH180" s="2">
        <v>42979</v>
      </c>
      <c r="AI180" s="76">
        <v>-3.3497568047870447</v>
      </c>
      <c r="AJ180" s="77">
        <v>-5.2525210957473139</v>
      </c>
      <c r="AK180" s="77">
        <v>-2.4765891163255263</v>
      </c>
      <c r="AL180" s="77">
        <v>-1.3165078769645417</v>
      </c>
      <c r="AM180" s="77">
        <v>4.1550511834502322</v>
      </c>
      <c r="AN180" s="78">
        <v>-1.9277249999999952</v>
      </c>
      <c r="AO180" s="110"/>
      <c r="AP180" s="110"/>
      <c r="AQ180" s="45">
        <v>42979</v>
      </c>
      <c r="AR180" s="52">
        <f>IF(MONTH(Serie_Encadeada[[#This Row],[Período]])=1,Serie_Encadeada[[#This Row],[Fat.real]],Serie_Encadeada[[#This Row],[Fat.real]]+AR179)</f>
        <v>840.65480000000002</v>
      </c>
      <c r="AS180" s="52">
        <f>IF(MONTH(Serie_Encadeada[[#This Row],[Período]])=1,Serie_Encadeada[[#This Row],[Emprego]],Serie_Encadeada[[#This Row],[Emprego]]+AS179)</f>
        <v>934.06079999999997</v>
      </c>
      <c r="AT180" s="52">
        <f>IF(MONTH(Serie_Encadeada[[#This Row],[Período]])=1,Serie_Encadeada[[#This Row],[Horas]],Serie_Encadeada[[#This Row],[Horas]]+AT179)</f>
        <v>920.40049999999997</v>
      </c>
      <c r="AU180" s="52">
        <f>IF(MONTH(Serie_Encadeada[[#This Row],[Período]])=1,Serie_Encadeada[[#This Row],[Massa Real]],Serie_Encadeada[[#This Row],[Massa Real]]+AU179)</f>
        <v>1084.2545</v>
      </c>
      <c r="AV180" s="52">
        <f>IF(MONTH(Serie_Encadeada[[#This Row],[Período]])=1,Serie_Encadeada[[#This Row],[RMR Real]],Serie_Encadeada[[#This Row],[RMR Real]]+AV179)</f>
        <v>1044.6985999999999</v>
      </c>
      <c r="AW180" s="52">
        <f>IF(MONTH(Serie_Encadeada[[#This Row],[Período]])=1,Serie_Encadeada[[#This Row],[UCI]],Serie_Encadeada[[#This Row],[UCI]]+AW179)</f>
        <v>703.68010000000004</v>
      </c>
      <c r="AX180" s="52">
        <f t="shared" si="13"/>
        <v>78.186677777777788</v>
      </c>
      <c r="AY180" s="45">
        <v>42979</v>
      </c>
      <c r="AZ180" s="46">
        <f t="shared" si="10"/>
        <v>1114.4206999999999</v>
      </c>
      <c r="BA180" s="48">
        <f t="shared" si="14"/>
        <v>1252.4908</v>
      </c>
      <c r="BB180" s="48">
        <f t="shared" si="14"/>
        <v>1220.8711999999998</v>
      </c>
      <c r="BC180" s="49">
        <f t="shared" si="14"/>
        <v>1501.0744999999999</v>
      </c>
      <c r="BD180" s="49">
        <f t="shared" si="14"/>
        <v>1438.069</v>
      </c>
      <c r="BE180" s="49">
        <f t="shared" si="12"/>
        <v>77.628050000000002</v>
      </c>
      <c r="BG180" s="110"/>
    </row>
    <row r="181" spans="1:59" x14ac:dyDescent="0.3">
      <c r="A181" s="2">
        <v>43009</v>
      </c>
      <c r="B181" s="31" t="str">
        <f>MONTH(Serie_Encadeada[[#This Row],[Período]])&amp;YEAR(Serie_Encadeada[[#This Row],[Período]])</f>
        <v>102017</v>
      </c>
      <c r="C181" s="5">
        <v>103.14490000000001</v>
      </c>
      <c r="D181" s="5">
        <v>103.6497</v>
      </c>
      <c r="E181" s="5">
        <v>102.6962</v>
      </c>
      <c r="F181" s="5">
        <v>116.217</v>
      </c>
      <c r="G181" s="5">
        <v>112.1247</v>
      </c>
      <c r="H181" s="5">
        <v>80.646500000000003</v>
      </c>
      <c r="J181" s="2">
        <v>43009</v>
      </c>
      <c r="K181" s="56">
        <v>2.5726395261649504</v>
      </c>
      <c r="L181" s="57">
        <v>-0.23783215652455439</v>
      </c>
      <c r="M181" s="57">
        <v>0.93865611964474394</v>
      </c>
      <c r="N181" s="58">
        <v>0.57506328292334985</v>
      </c>
      <c r="O181" s="58">
        <v>0.81470185742313717</v>
      </c>
      <c r="P181" s="11">
        <v>-0.12699999999999534</v>
      </c>
      <c r="R181" s="2">
        <v>43009</v>
      </c>
      <c r="S181" s="56">
        <v>13.000832621223077</v>
      </c>
      <c r="T181" s="58">
        <v>-3.5240580886445718</v>
      </c>
      <c r="U181" s="58">
        <v>1.5916950909709726</v>
      </c>
      <c r="V181" s="58">
        <v>0.29488596793277172</v>
      </c>
      <c r="W181" s="58">
        <v>3.9583553535567075</v>
      </c>
      <c r="X181" s="12">
        <v>4.1855000000000047</v>
      </c>
      <c r="Z181" s="2">
        <v>43009</v>
      </c>
      <c r="AA181" s="56">
        <v>0.86966177765362718</v>
      </c>
      <c r="AB181" s="58">
        <v>-5.3443376154621971</v>
      </c>
      <c r="AC181" s="58">
        <v>-1.5154691771591369</v>
      </c>
      <c r="AD181" s="58">
        <v>0.24633376132842183</v>
      </c>
      <c r="AE181" s="58">
        <v>5.9140372184025667</v>
      </c>
      <c r="AF181" s="12">
        <v>-0.29671999999999343</v>
      </c>
      <c r="AH181" s="2">
        <v>43009</v>
      </c>
      <c r="AI181" s="76">
        <v>-0.55075163903664404</v>
      </c>
      <c r="AJ181" s="77">
        <v>-5.1883356352175234</v>
      </c>
      <c r="AK181" s="77">
        <v>-1.6289147598527933</v>
      </c>
      <c r="AL181" s="77">
        <v>-0.66511444626193228</v>
      </c>
      <c r="AM181" s="77">
        <v>4.75866852602375</v>
      </c>
      <c r="AN181" s="78">
        <v>-1.0818666666666701</v>
      </c>
      <c r="AO181" s="110"/>
      <c r="AP181" s="110"/>
      <c r="AQ181" s="45">
        <v>43009</v>
      </c>
      <c r="AR181" s="52">
        <f>IF(MONTH(Serie_Encadeada[[#This Row],[Período]])=1,Serie_Encadeada[[#This Row],[Fat.real]],Serie_Encadeada[[#This Row],[Fat.real]]+AR180)</f>
        <v>943.79970000000003</v>
      </c>
      <c r="AS181" s="52">
        <f>IF(MONTH(Serie_Encadeada[[#This Row],[Período]])=1,Serie_Encadeada[[#This Row],[Emprego]],Serie_Encadeada[[#This Row],[Emprego]]+AS180)</f>
        <v>1037.7104999999999</v>
      </c>
      <c r="AT181" s="52">
        <f>IF(MONTH(Serie_Encadeada[[#This Row],[Período]])=1,Serie_Encadeada[[#This Row],[Horas]],Serie_Encadeada[[#This Row],[Horas]]+AT180)</f>
        <v>1023.0966999999999</v>
      </c>
      <c r="AU181" s="52">
        <f>IF(MONTH(Serie_Encadeada[[#This Row],[Período]])=1,Serie_Encadeada[[#This Row],[Massa Real]],Serie_Encadeada[[#This Row],[Massa Real]]+AU180)</f>
        <v>1200.4715000000001</v>
      </c>
      <c r="AV181" s="52">
        <f>IF(MONTH(Serie_Encadeada[[#This Row],[Período]])=1,Serie_Encadeada[[#This Row],[RMR Real]],Serie_Encadeada[[#This Row],[RMR Real]]+AV180)</f>
        <v>1156.8233</v>
      </c>
      <c r="AW181" s="52">
        <f>IF(MONTH(Serie_Encadeada[[#This Row],[Período]])=1,Serie_Encadeada[[#This Row],[UCI]],Serie_Encadeada[[#This Row],[UCI]]+AW180)</f>
        <v>784.3266000000001</v>
      </c>
      <c r="AX181" s="52">
        <f t="shared" si="13"/>
        <v>78.432660000000013</v>
      </c>
      <c r="AY181" s="45">
        <v>43009</v>
      </c>
      <c r="AZ181" s="46">
        <f t="shared" si="10"/>
        <v>1126.2876000000001</v>
      </c>
      <c r="BA181" s="48">
        <f t="shared" si="14"/>
        <v>1248.7047</v>
      </c>
      <c r="BB181" s="48">
        <f t="shared" si="14"/>
        <v>1222.4802</v>
      </c>
      <c r="BC181" s="49">
        <f t="shared" si="14"/>
        <v>1501.4162000000001</v>
      </c>
      <c r="BD181" s="49">
        <f t="shared" si="14"/>
        <v>1442.3382999999999</v>
      </c>
      <c r="BE181" s="49">
        <f t="shared" si="12"/>
        <v>77.976841666666658</v>
      </c>
      <c r="BG181" s="110"/>
    </row>
    <row r="182" spans="1:59" ht="12.75" customHeight="1" x14ac:dyDescent="0.3">
      <c r="A182" s="2">
        <v>43040</v>
      </c>
      <c r="B182" s="31" t="str">
        <f>MONTH(Serie_Encadeada[[#This Row],[Período]])&amp;YEAR(Serie_Encadeada[[#This Row],[Período]])</f>
        <v>112017</v>
      </c>
      <c r="C182" s="5">
        <v>95.957899999999995</v>
      </c>
      <c r="D182" s="5">
        <v>103.1173</v>
      </c>
      <c r="E182" s="5">
        <v>100.19410000000001</v>
      </c>
      <c r="F182" s="5">
        <v>136.5223</v>
      </c>
      <c r="G182" s="5">
        <v>132.39449999999999</v>
      </c>
      <c r="H182" s="5">
        <v>79.516300000000001</v>
      </c>
      <c r="J182" s="2">
        <v>43040</v>
      </c>
      <c r="K182" s="56">
        <v>-6.9681381198543484</v>
      </c>
      <c r="L182" s="57">
        <v>-0.51365319918918773</v>
      </c>
      <c r="M182" s="57">
        <v>-2.4364095263505354</v>
      </c>
      <c r="N182" s="58">
        <v>17.4718844919418</v>
      </c>
      <c r="O182" s="58">
        <v>18.077907900756916</v>
      </c>
      <c r="P182" s="11">
        <v>-1.1302000000000021</v>
      </c>
      <c r="R182" s="2">
        <v>43040</v>
      </c>
      <c r="S182" s="56">
        <v>3.3555753022591959</v>
      </c>
      <c r="T182" s="58">
        <v>-3.0205306172351789</v>
      </c>
      <c r="U182" s="58">
        <v>-2.6626537743758365</v>
      </c>
      <c r="V182" s="58">
        <v>1.2547606068359909</v>
      </c>
      <c r="W182" s="58">
        <v>4.4079492133590836</v>
      </c>
      <c r="X182" s="12">
        <v>3.1524000000000001</v>
      </c>
      <c r="Z182" s="2">
        <v>43040</v>
      </c>
      <c r="AA182" s="56">
        <v>1.0940636074629144</v>
      </c>
      <c r="AB182" s="58">
        <v>-5.138881093470598</v>
      </c>
      <c r="AC182" s="58">
        <v>-1.6188917798070268</v>
      </c>
      <c r="AD182" s="58">
        <v>0.34838388441016127</v>
      </c>
      <c r="AE182" s="58">
        <v>5.7573725414436838</v>
      </c>
      <c r="AF182" s="12">
        <v>1.6836363636372198E-2</v>
      </c>
      <c r="AH182" s="2">
        <v>43040</v>
      </c>
      <c r="AI182" s="76">
        <v>0.17401352496372421</v>
      </c>
      <c r="AJ182" s="77">
        <v>-5.0823703705961787</v>
      </c>
      <c r="AK182" s="77">
        <v>-1.526972882565284</v>
      </c>
      <c r="AL182" s="77">
        <v>0.31425537333442982</v>
      </c>
      <c r="AM182" s="77">
        <v>5.6418478147463196</v>
      </c>
      <c r="AN182" s="78">
        <v>-0.42099166666667998</v>
      </c>
      <c r="AO182" s="110"/>
      <c r="AP182" s="110"/>
      <c r="AQ182" s="45">
        <v>43040</v>
      </c>
      <c r="AR182" s="52">
        <f>IF(MONTH(Serie_Encadeada[[#This Row],[Período]])=1,Serie_Encadeada[[#This Row],[Fat.real]],Serie_Encadeada[[#This Row],[Fat.real]]+AR181)</f>
        <v>1039.7575999999999</v>
      </c>
      <c r="AS182" s="52">
        <f>IF(MONTH(Serie_Encadeada[[#This Row],[Período]])=1,Serie_Encadeada[[#This Row],[Emprego]],Serie_Encadeada[[#This Row],[Emprego]]+AS181)</f>
        <v>1140.8278</v>
      </c>
      <c r="AT182" s="52">
        <f>IF(MONTH(Serie_Encadeada[[#This Row],[Período]])=1,Serie_Encadeada[[#This Row],[Horas]],Serie_Encadeada[[#This Row],[Horas]]+AT181)</f>
        <v>1123.2908</v>
      </c>
      <c r="AU182" s="52">
        <f>IF(MONTH(Serie_Encadeada[[#This Row],[Período]])=1,Serie_Encadeada[[#This Row],[Massa Real]],Serie_Encadeada[[#This Row],[Massa Real]]+AU181)</f>
        <v>1336.9938000000002</v>
      </c>
      <c r="AV182" s="52">
        <f>IF(MONTH(Serie_Encadeada[[#This Row],[Período]])=1,Serie_Encadeada[[#This Row],[RMR Real]],Serie_Encadeada[[#This Row],[RMR Real]]+AV181)</f>
        <v>1289.2177999999999</v>
      </c>
      <c r="AW182" s="52">
        <f>IF(MONTH(Serie_Encadeada[[#This Row],[Período]])=1,Serie_Encadeada[[#This Row],[UCI]],Serie_Encadeada[[#This Row],[UCI]]+AW181)</f>
        <v>863.8429000000001</v>
      </c>
      <c r="AX182" s="52">
        <f t="shared" si="13"/>
        <v>78.531172727272732</v>
      </c>
      <c r="AY182" s="45">
        <v>43040</v>
      </c>
      <c r="AZ182" s="46">
        <f t="shared" si="10"/>
        <v>1129.4029999999998</v>
      </c>
      <c r="BA182" s="48">
        <f t="shared" si="14"/>
        <v>1245.4929999999999</v>
      </c>
      <c r="BB182" s="48">
        <f t="shared" si="14"/>
        <v>1219.7393999999999</v>
      </c>
      <c r="BC182" s="49">
        <f t="shared" si="14"/>
        <v>1503.1080000000002</v>
      </c>
      <c r="BD182" s="49">
        <f t="shared" si="14"/>
        <v>1447.9277999999999</v>
      </c>
      <c r="BE182" s="49">
        <f t="shared" si="12"/>
        <v>78.239541666666653</v>
      </c>
      <c r="BG182" s="110"/>
    </row>
    <row r="183" spans="1:59" ht="12.75" customHeight="1" x14ac:dyDescent="0.3">
      <c r="A183" s="2">
        <v>43070</v>
      </c>
      <c r="B183" s="31" t="str">
        <f>MONTH(Serie_Encadeada[[#This Row],[Período]])&amp;YEAR(Serie_Encadeada[[#This Row],[Período]])</f>
        <v>122017</v>
      </c>
      <c r="C183" s="5">
        <v>96.0565</v>
      </c>
      <c r="D183" s="5">
        <v>102.01390000000001</v>
      </c>
      <c r="E183" s="5">
        <v>94.378</v>
      </c>
      <c r="F183" s="5">
        <v>170.0907</v>
      </c>
      <c r="G183" s="5">
        <v>166.73220000000001</v>
      </c>
      <c r="H183" s="5">
        <v>77.927800000000005</v>
      </c>
      <c r="J183" s="2">
        <v>43070</v>
      </c>
      <c r="K183" s="56">
        <v>0.10296181971469918</v>
      </c>
      <c r="L183" s="57">
        <v>-1.0700435329474234</v>
      </c>
      <c r="M183" s="57">
        <v>-5.8048328194973609</v>
      </c>
      <c r="N183" s="58">
        <v>24.588217456049303</v>
      </c>
      <c r="O183" s="58">
        <v>25.935896128615624</v>
      </c>
      <c r="P183" s="11">
        <v>-1.5884999999999962</v>
      </c>
      <c r="R183" s="2">
        <v>43070</v>
      </c>
      <c r="S183" s="76">
        <v>7.1516218344722704</v>
      </c>
      <c r="T183" s="77">
        <v>-2.5331246679889707</v>
      </c>
      <c r="U183" s="77">
        <v>-2.1468429816503285</v>
      </c>
      <c r="V183" s="77">
        <v>2.3938350845382197</v>
      </c>
      <c r="W183" s="77">
        <v>5.0546279377480925</v>
      </c>
      <c r="X183" s="78">
        <v>2.8962000000000074</v>
      </c>
      <c r="Z183" s="2">
        <v>43070</v>
      </c>
      <c r="AA183" s="76">
        <v>1.5797157896007821</v>
      </c>
      <c r="AB183" s="77">
        <v>-4.9302578829394763</v>
      </c>
      <c r="AC183" s="77">
        <v>-1.6600153364881149</v>
      </c>
      <c r="AD183" s="77">
        <v>0.57513472274954358</v>
      </c>
      <c r="AE183" s="77">
        <v>5.6764194496290328</v>
      </c>
      <c r="AF183" s="78">
        <v>0.25678333333334535</v>
      </c>
      <c r="AH183" s="2">
        <v>43070</v>
      </c>
      <c r="AI183" s="76">
        <v>1.5797157896007821</v>
      </c>
      <c r="AJ183" s="77">
        <v>-4.9302578829394763</v>
      </c>
      <c r="AK183" s="77">
        <v>-1.6600153364881149</v>
      </c>
      <c r="AL183" s="77">
        <v>0.57513472274954358</v>
      </c>
      <c r="AM183" s="77">
        <v>5.6764194496290328</v>
      </c>
      <c r="AN183" s="78">
        <v>0.25678333333334535</v>
      </c>
      <c r="AO183" s="110"/>
      <c r="AP183" s="110"/>
      <c r="AQ183" s="45">
        <v>43070</v>
      </c>
      <c r="AR183" s="52">
        <f>IF(MONTH(Serie_Encadeada[[#This Row],[Período]])=1,Serie_Encadeada[[#This Row],[Fat.real]],Serie_Encadeada[[#This Row],[Fat.real]]+AR182)</f>
        <v>1135.8140999999998</v>
      </c>
      <c r="AS183" s="52">
        <f>IF(MONTH(Serie_Encadeada[[#This Row],[Período]])=1,Serie_Encadeada[[#This Row],[Emprego]],Serie_Encadeada[[#This Row],[Emprego]]+AS182)</f>
        <v>1242.8416999999999</v>
      </c>
      <c r="AT183" s="52">
        <f>IF(MONTH(Serie_Encadeada[[#This Row],[Período]])=1,Serie_Encadeada[[#This Row],[Horas]],Serie_Encadeada[[#This Row],[Horas]]+AT182)</f>
        <v>1217.6687999999999</v>
      </c>
      <c r="AU183" s="52">
        <f>IF(MONTH(Serie_Encadeada[[#This Row],[Período]])=1,Serie_Encadeada[[#This Row],[Massa Real]],Serie_Encadeada[[#This Row],[Massa Real]]+AU182)</f>
        <v>1507.0845000000002</v>
      </c>
      <c r="AV183" s="52">
        <f>IF(MONTH(Serie_Encadeada[[#This Row],[Período]])=1,Serie_Encadeada[[#This Row],[RMR Real]],Serie_Encadeada[[#This Row],[RMR Real]]+AV182)</f>
        <v>1455.9499999999998</v>
      </c>
      <c r="AW183" s="52">
        <f>IF(MONTH(Serie_Encadeada[[#This Row],[Período]])=1,Serie_Encadeada[[#This Row],[UCI]],Serie_Encadeada[[#This Row],[UCI]]+AW182)</f>
        <v>941.77070000000015</v>
      </c>
      <c r="AX183" s="52">
        <f t="shared" si="13"/>
        <v>78.480891666666679</v>
      </c>
      <c r="AY183" s="45">
        <v>43070</v>
      </c>
      <c r="AZ183" s="46">
        <f t="shared" si="10"/>
        <v>1135.8140999999998</v>
      </c>
      <c r="BA183" s="48">
        <f t="shared" si="14"/>
        <v>1242.8416999999999</v>
      </c>
      <c r="BB183" s="48">
        <f t="shared" si="14"/>
        <v>1217.6687999999999</v>
      </c>
      <c r="BC183" s="49">
        <f t="shared" si="14"/>
        <v>1507.0845000000002</v>
      </c>
      <c r="BD183" s="49">
        <f t="shared" si="14"/>
        <v>1455.9499999999998</v>
      </c>
      <c r="BE183" s="49">
        <f t="shared" si="12"/>
        <v>78.480891666666679</v>
      </c>
      <c r="BG183" s="110"/>
    </row>
    <row r="184" spans="1:59" ht="12.75" customHeight="1" x14ac:dyDescent="0.3">
      <c r="A184" s="2">
        <v>43101</v>
      </c>
      <c r="B184" s="31" t="str">
        <f>MONTH(Serie_Encadeada[[#This Row],[Período]])&amp;YEAR(Serie_Encadeada[[#This Row],[Período]])</f>
        <v>12018</v>
      </c>
      <c r="C184" s="5">
        <v>88.184600000000003</v>
      </c>
      <c r="D184" s="5">
        <v>102.2974</v>
      </c>
      <c r="E184" s="5">
        <v>98.105500000000006</v>
      </c>
      <c r="F184" s="5">
        <v>125.3349</v>
      </c>
      <c r="G184" s="5">
        <v>122.52119999999999</v>
      </c>
      <c r="H184" s="5">
        <v>79.508799999999994</v>
      </c>
      <c r="J184" s="2">
        <v>43101</v>
      </c>
      <c r="K184" s="56">
        <v>-8.1950726915929657</v>
      </c>
      <c r="L184" s="57">
        <v>0.27790330533387059</v>
      </c>
      <c r="M184" s="57">
        <v>3.9495433257750814</v>
      </c>
      <c r="N184" s="58">
        <v>-26.312902469094428</v>
      </c>
      <c r="O184" s="58">
        <v>-26.516173840445944</v>
      </c>
      <c r="P184" s="11">
        <v>1.5809999999999889</v>
      </c>
      <c r="R184" s="2">
        <v>43101</v>
      </c>
      <c r="S184" s="76">
        <v>6.7793736937827047</v>
      </c>
      <c r="T184" s="77">
        <v>-1.4863136647637589</v>
      </c>
      <c r="U184" s="77">
        <v>-0.34617857654374756</v>
      </c>
      <c r="V184" s="77">
        <v>2.6536734949617138</v>
      </c>
      <c r="W184" s="77">
        <v>4.2033902341321348</v>
      </c>
      <c r="X184" s="78">
        <v>2.4916999999999945</v>
      </c>
      <c r="Z184" s="2">
        <v>43101</v>
      </c>
      <c r="AA184" s="76">
        <v>6.7793736937827047</v>
      </c>
      <c r="AB184" s="77">
        <v>-1.4863136647637589</v>
      </c>
      <c r="AC184" s="77">
        <v>-0.34617857654374756</v>
      </c>
      <c r="AD184" s="77">
        <v>2.6536734949617138</v>
      </c>
      <c r="AE184" s="77">
        <v>4.2033902341321348</v>
      </c>
      <c r="AF184" s="78">
        <v>2.4916999999999945</v>
      </c>
      <c r="AH184" s="2">
        <v>43101</v>
      </c>
      <c r="AI184" s="76">
        <v>2.4154115596746921</v>
      </c>
      <c r="AJ184" s="77">
        <v>-4.5834593013267293</v>
      </c>
      <c r="AK184" s="77">
        <v>-1.5019295403426676</v>
      </c>
      <c r="AL184" s="77">
        <v>0.81758847546094771</v>
      </c>
      <c r="AM184" s="77">
        <v>5.5417247092620237</v>
      </c>
      <c r="AN184" s="78">
        <v>0.66441666666666777</v>
      </c>
      <c r="AO184" s="110"/>
      <c r="AP184" s="110"/>
      <c r="AQ184" s="45">
        <v>43101</v>
      </c>
      <c r="AR184" s="52">
        <f>IF(MONTH(Serie_Encadeada[[#This Row],[Período]])=1,Serie_Encadeada[[#This Row],[Fat.real]],Serie_Encadeada[[#This Row],[Fat.real]]+AR183)</f>
        <v>88.184600000000003</v>
      </c>
      <c r="AS184" s="52">
        <f>IF(MONTH(Serie_Encadeada[[#This Row],[Período]])=1,Serie_Encadeada[[#This Row],[Emprego]],Serie_Encadeada[[#This Row],[Emprego]]+AS183)</f>
        <v>102.2974</v>
      </c>
      <c r="AT184" s="52">
        <f>IF(MONTH(Serie_Encadeada[[#This Row],[Período]])=1,Serie_Encadeada[[#This Row],[Horas]],Serie_Encadeada[[#This Row],[Horas]]+AT183)</f>
        <v>98.105500000000006</v>
      </c>
      <c r="AU184" s="52">
        <f>IF(MONTH(Serie_Encadeada[[#This Row],[Período]])=1,Serie_Encadeada[[#This Row],[Massa Real]],Serie_Encadeada[[#This Row],[Massa Real]]+AU183)</f>
        <v>125.3349</v>
      </c>
      <c r="AV184" s="52">
        <f>IF(MONTH(Serie_Encadeada[[#This Row],[Período]])=1,Serie_Encadeada[[#This Row],[RMR Real]],Serie_Encadeada[[#This Row],[RMR Real]]+AV183)</f>
        <v>122.52119999999999</v>
      </c>
      <c r="AW184" s="52">
        <f>IF(MONTH(Serie_Encadeada[[#This Row],[Período]])=1,Serie_Encadeada[[#This Row],[UCI]],Serie_Encadeada[[#This Row],[UCI]]+AW183)</f>
        <v>79.508799999999994</v>
      </c>
      <c r="AX184" s="52">
        <f t="shared" si="13"/>
        <v>79.508799999999994</v>
      </c>
      <c r="AY184" s="45">
        <v>43101</v>
      </c>
      <c r="AZ184" s="46">
        <f t="shared" si="10"/>
        <v>1141.4129</v>
      </c>
      <c r="BA184" s="48">
        <f t="shared" si="14"/>
        <v>1241.2982999999999</v>
      </c>
      <c r="BB184" s="48">
        <f t="shared" si="14"/>
        <v>1217.328</v>
      </c>
      <c r="BC184" s="49">
        <f t="shared" si="14"/>
        <v>1510.3245000000004</v>
      </c>
      <c r="BD184" s="49">
        <f t="shared" si="14"/>
        <v>1460.8922999999998</v>
      </c>
      <c r="BE184" s="49">
        <f t="shared" si="12"/>
        <v>78.688533333333339</v>
      </c>
      <c r="BG184" s="110"/>
    </row>
    <row r="185" spans="1:59" ht="12.75" customHeight="1" x14ac:dyDescent="0.3">
      <c r="A185" s="2">
        <v>43132</v>
      </c>
      <c r="B185" s="31" t="str">
        <f>MONTH(Serie_Encadeada[[#This Row],[Período]])&amp;YEAR(Serie_Encadeada[[#This Row],[Período]])</f>
        <v>22018</v>
      </c>
      <c r="C185" s="5">
        <v>83.846900000000005</v>
      </c>
      <c r="D185" s="5">
        <v>102.44159999999999</v>
      </c>
      <c r="E185" s="5">
        <v>95.657700000000006</v>
      </c>
      <c r="F185" s="5">
        <v>127.6841</v>
      </c>
      <c r="G185" s="5">
        <v>124.6407</v>
      </c>
      <c r="H185" s="5">
        <v>78.345699999999994</v>
      </c>
      <c r="J185" s="2">
        <v>43132</v>
      </c>
      <c r="K185" s="56">
        <v>-4.9188860640066379</v>
      </c>
      <c r="L185" s="57">
        <v>0.14096154936488894</v>
      </c>
      <c r="M185" s="57">
        <v>-2.4950690837924485</v>
      </c>
      <c r="N185" s="58">
        <v>1.8743382728992453</v>
      </c>
      <c r="O185" s="58">
        <v>1.7299047022066403</v>
      </c>
      <c r="P185" s="11">
        <v>-1.1631</v>
      </c>
      <c r="R185" s="2">
        <v>43132</v>
      </c>
      <c r="S185" s="76">
        <v>2.9376053507435578</v>
      </c>
      <c r="T185" s="77">
        <v>-1.6472201180330253</v>
      </c>
      <c r="U185" s="77">
        <v>-3.1831113927048511</v>
      </c>
      <c r="V185" s="77">
        <v>-0.49850456423516509</v>
      </c>
      <c r="W185" s="77">
        <v>1.1678391323510438</v>
      </c>
      <c r="X185" s="78">
        <v>1.8044999999999902</v>
      </c>
      <c r="Z185" s="2">
        <v>43132</v>
      </c>
      <c r="AA185" s="76">
        <v>4.8717415701911584</v>
      </c>
      <c r="AB185" s="77">
        <v>-1.566889312931246</v>
      </c>
      <c r="AC185" s="77">
        <v>-1.7672079452874201</v>
      </c>
      <c r="AD185" s="77">
        <v>1.0383809196357956</v>
      </c>
      <c r="AE185" s="77">
        <v>2.650169780979216</v>
      </c>
      <c r="AF185" s="78">
        <v>2.1480999999999852</v>
      </c>
      <c r="AH185" s="2">
        <v>43132</v>
      </c>
      <c r="AI185" s="76">
        <v>2.9217094348719526</v>
      </c>
      <c r="AJ185" s="77">
        <v>-4.2622583642333325</v>
      </c>
      <c r="AK185" s="77">
        <v>-1.7366123971414504</v>
      </c>
      <c r="AL185" s="77">
        <v>0.87958636881685903</v>
      </c>
      <c r="AM185" s="77">
        <v>5.230089768575712</v>
      </c>
      <c r="AN185" s="78">
        <v>0.9866916666666441</v>
      </c>
      <c r="AO185" s="110"/>
      <c r="AP185" s="110"/>
      <c r="AQ185" s="45">
        <v>43132</v>
      </c>
      <c r="AR185" s="52">
        <f>IF(MONTH(Serie_Encadeada[[#This Row],[Período]])=1,Serie_Encadeada[[#This Row],[Fat.real]],Serie_Encadeada[[#This Row],[Fat.real]]+AR184)</f>
        <v>172.03149999999999</v>
      </c>
      <c r="AS185" s="52">
        <f>IF(MONTH(Serie_Encadeada[[#This Row],[Período]])=1,Serie_Encadeada[[#This Row],[Emprego]],Serie_Encadeada[[#This Row],[Emprego]]+AS184)</f>
        <v>204.73899999999998</v>
      </c>
      <c r="AT185" s="52">
        <f>IF(MONTH(Serie_Encadeada[[#This Row],[Período]])=1,Serie_Encadeada[[#This Row],[Horas]],Serie_Encadeada[[#This Row],[Horas]]+AT184)</f>
        <v>193.76320000000001</v>
      </c>
      <c r="AU185" s="52">
        <f>IF(MONTH(Serie_Encadeada[[#This Row],[Período]])=1,Serie_Encadeada[[#This Row],[Massa Real]],Serie_Encadeada[[#This Row],[Massa Real]]+AU184)</f>
        <v>253.01900000000001</v>
      </c>
      <c r="AV185" s="52">
        <f>IF(MONTH(Serie_Encadeada[[#This Row],[Período]])=1,Serie_Encadeada[[#This Row],[RMR Real]],Serie_Encadeada[[#This Row],[RMR Real]]+AV184)</f>
        <v>247.1619</v>
      </c>
      <c r="AW185" s="52">
        <f>IF(MONTH(Serie_Encadeada[[#This Row],[Período]])=1,Serie_Encadeada[[#This Row],[UCI]],Serie_Encadeada[[#This Row],[UCI]]+AW184)</f>
        <v>157.85449999999997</v>
      </c>
      <c r="AX185" s="52">
        <f t="shared" si="13"/>
        <v>78.927249999999987</v>
      </c>
      <c r="AY185" s="45">
        <v>43132</v>
      </c>
      <c r="AZ185" s="46">
        <f t="shared" si="10"/>
        <v>1143.8057000000001</v>
      </c>
      <c r="BA185" s="48">
        <f t="shared" si="14"/>
        <v>1239.5825999999997</v>
      </c>
      <c r="BB185" s="48">
        <f t="shared" si="14"/>
        <v>1214.1830000000002</v>
      </c>
      <c r="BC185" s="49">
        <f t="shared" si="14"/>
        <v>1509.6848</v>
      </c>
      <c r="BD185" s="49">
        <f t="shared" si="14"/>
        <v>1462.3310999999999</v>
      </c>
      <c r="BE185" s="49">
        <f t="shared" si="12"/>
        <v>78.838908333333322</v>
      </c>
      <c r="BG185" s="110"/>
    </row>
    <row r="186" spans="1:59" ht="12.75" customHeight="1" x14ac:dyDescent="0.3">
      <c r="A186" s="2">
        <v>43160</v>
      </c>
      <c r="B186" s="31" t="str">
        <f>MONTH(Serie_Encadeada[[#This Row],[Período]])&amp;YEAR(Serie_Encadeada[[#This Row],[Período]])</f>
        <v>32018</v>
      </c>
      <c r="C186" s="5">
        <v>100.16849999999999</v>
      </c>
      <c r="D186" s="5">
        <v>102.8507</v>
      </c>
      <c r="E186" s="5">
        <v>100.9486</v>
      </c>
      <c r="F186" s="5">
        <v>122.8201</v>
      </c>
      <c r="G186" s="5">
        <v>119.4162</v>
      </c>
      <c r="H186" s="5">
        <v>79.786900000000003</v>
      </c>
      <c r="J186" s="2">
        <v>43160</v>
      </c>
      <c r="K186" s="56">
        <v>19.465955211224255</v>
      </c>
      <c r="L186" s="57">
        <v>0.39934948302253126</v>
      </c>
      <c r="M186" s="57">
        <v>5.5310759092054198</v>
      </c>
      <c r="N186" s="58">
        <v>-3.8094014838182706</v>
      </c>
      <c r="O186" s="58">
        <v>-4.1916484743747366</v>
      </c>
      <c r="P186" s="11">
        <v>1.4412000000000091</v>
      </c>
      <c r="R186" s="2">
        <v>43160</v>
      </c>
      <c r="S186" s="76">
        <v>3.3015321691583974</v>
      </c>
      <c r="T186" s="77">
        <v>-0.80388333034348602</v>
      </c>
      <c r="U186" s="77">
        <v>-4.5947322708658787</v>
      </c>
      <c r="V186" s="77">
        <v>-1.5135404738764942</v>
      </c>
      <c r="W186" s="77">
        <v>-0.71510347425054044</v>
      </c>
      <c r="X186" s="78">
        <v>1.3397000000000077</v>
      </c>
      <c r="Z186" s="2">
        <v>43160</v>
      </c>
      <c r="AA186" s="76">
        <v>4.2883907328155884</v>
      </c>
      <c r="AB186" s="77">
        <v>-1.3130678257957096</v>
      </c>
      <c r="AC186" s="77">
        <v>-2.7544114303702174</v>
      </c>
      <c r="AD186" s="77">
        <v>0.190016002610325</v>
      </c>
      <c r="AE186" s="77">
        <v>1.5291210171465996</v>
      </c>
      <c r="AF186" s="78">
        <v>1.878633333333326</v>
      </c>
      <c r="AH186" s="2">
        <v>43160</v>
      </c>
      <c r="AI186" s="76">
        <v>3.1946137603362676</v>
      </c>
      <c r="AJ186" s="77">
        <v>-3.8501195558171157</v>
      </c>
      <c r="AK186" s="77">
        <v>-2.0279524486261309</v>
      </c>
      <c r="AL186" s="77">
        <v>0.91809663229589988</v>
      </c>
      <c r="AM186" s="77">
        <v>4.8067562436197608</v>
      </c>
      <c r="AN186" s="78">
        <v>1.1894333333333407</v>
      </c>
      <c r="AO186" s="110"/>
      <c r="AP186" s="110"/>
      <c r="AQ186" s="45">
        <v>43160</v>
      </c>
      <c r="AR186" s="52">
        <f>IF(MONTH(Serie_Encadeada[[#This Row],[Período]])=1,Serie_Encadeada[[#This Row],[Fat.real]],Serie_Encadeada[[#This Row],[Fat.real]]+AR185)</f>
        <v>272.2</v>
      </c>
      <c r="AS186" s="52">
        <f>IF(MONTH(Serie_Encadeada[[#This Row],[Período]])=1,Serie_Encadeada[[#This Row],[Emprego]],Serie_Encadeada[[#This Row],[Emprego]]+AS185)</f>
        <v>307.58969999999999</v>
      </c>
      <c r="AT186" s="52">
        <f>IF(MONTH(Serie_Encadeada[[#This Row],[Período]])=1,Serie_Encadeada[[#This Row],[Horas]],Serie_Encadeada[[#This Row],[Horas]]+AT185)</f>
        <v>294.71180000000004</v>
      </c>
      <c r="AU186" s="52">
        <f>IF(MONTH(Serie_Encadeada[[#This Row],[Período]])=1,Serie_Encadeada[[#This Row],[Massa Real]],Serie_Encadeada[[#This Row],[Massa Real]]+AU185)</f>
        <v>375.83910000000003</v>
      </c>
      <c r="AV186" s="52">
        <f>IF(MONTH(Serie_Encadeada[[#This Row],[Período]])=1,Serie_Encadeada[[#This Row],[RMR Real]],Serie_Encadeada[[#This Row],[RMR Real]]+AV185)</f>
        <v>366.57810000000001</v>
      </c>
      <c r="AW186" s="52">
        <f>IF(MONTH(Serie_Encadeada[[#This Row],[Período]])=1,Serie_Encadeada[[#This Row],[UCI]],Serie_Encadeada[[#This Row],[UCI]]+AW185)</f>
        <v>237.64139999999998</v>
      </c>
      <c r="AX186" s="52">
        <f t="shared" si="13"/>
        <v>79.213799999999992</v>
      </c>
      <c r="AY186" s="45">
        <v>43160</v>
      </c>
      <c r="AZ186" s="46">
        <f t="shared" si="10"/>
        <v>1147.0071</v>
      </c>
      <c r="BA186" s="48">
        <f t="shared" si="14"/>
        <v>1238.7491</v>
      </c>
      <c r="BB186" s="48">
        <f t="shared" si="14"/>
        <v>1209.3213000000001</v>
      </c>
      <c r="BC186" s="49">
        <f t="shared" si="14"/>
        <v>1507.7973</v>
      </c>
      <c r="BD186" s="49">
        <f t="shared" si="14"/>
        <v>1461.471</v>
      </c>
      <c r="BE186" s="49">
        <f t="shared" si="12"/>
        <v>78.950550000000007</v>
      </c>
      <c r="BG186" s="110"/>
    </row>
    <row r="187" spans="1:59" ht="12.75" customHeight="1" x14ac:dyDescent="0.3">
      <c r="A187" s="2">
        <v>43191</v>
      </c>
      <c r="B187" s="31" t="str">
        <f>MONTH(Serie_Encadeada[[#This Row],[Período]])&amp;YEAR(Serie_Encadeada[[#This Row],[Período]])</f>
        <v>42018</v>
      </c>
      <c r="C187" s="5">
        <v>95.367800000000003</v>
      </c>
      <c r="D187" s="5">
        <v>104.2414</v>
      </c>
      <c r="E187" s="5">
        <v>100.7189</v>
      </c>
      <c r="F187" s="5">
        <v>118.7653</v>
      </c>
      <c r="G187" s="5">
        <v>113.9337</v>
      </c>
      <c r="H187" s="5">
        <v>80.421599999999998</v>
      </c>
      <c r="J187" s="2">
        <v>43191</v>
      </c>
      <c r="K187" s="56">
        <v>-4.7926244278390833</v>
      </c>
      <c r="L187" s="57">
        <v>1.3521541418774936</v>
      </c>
      <c r="M187" s="57">
        <v>-0.22754154094261239</v>
      </c>
      <c r="N187" s="58">
        <v>-3.3014140193665371</v>
      </c>
      <c r="O187" s="58">
        <v>-4.591085631597724</v>
      </c>
      <c r="P187" s="11">
        <v>0.63469999999999516</v>
      </c>
      <c r="R187" s="2">
        <v>43191</v>
      </c>
      <c r="S187" s="76">
        <v>10.89330648049526</v>
      </c>
      <c r="T187" s="77">
        <v>0.77192344762183218</v>
      </c>
      <c r="U187" s="77">
        <v>0.14367473233746147</v>
      </c>
      <c r="V187" s="77">
        <v>-2.2410462276490088</v>
      </c>
      <c r="W187" s="77">
        <v>-2.9892442721832628</v>
      </c>
      <c r="X187" s="78">
        <v>5.8609000000000009</v>
      </c>
      <c r="Z187" s="2">
        <v>43191</v>
      </c>
      <c r="AA187" s="76">
        <v>5.9253051671063277</v>
      </c>
      <c r="AB187" s="77">
        <v>-0.79351964178519419</v>
      </c>
      <c r="AC187" s="77">
        <v>-2.0322881860458923</v>
      </c>
      <c r="AD187" s="77">
        <v>-0.40470046970061013</v>
      </c>
      <c r="AE187" s="77">
        <v>0.42012407484616648</v>
      </c>
      <c r="AF187" s="78">
        <v>2.8742000000000019</v>
      </c>
      <c r="AH187" s="2">
        <v>43191</v>
      </c>
      <c r="AI187" s="76">
        <v>4.7125360353197854</v>
      </c>
      <c r="AJ187" s="77">
        <v>-3.3201675979396645</v>
      </c>
      <c r="AK187" s="77">
        <v>-1.7982989636605988</v>
      </c>
      <c r="AL187" s="77">
        <v>0.4384303607168934</v>
      </c>
      <c r="AM187" s="77">
        <v>3.7579476090649626</v>
      </c>
      <c r="AN187" s="78">
        <v>2.0857833333333247</v>
      </c>
      <c r="AO187" s="110"/>
      <c r="AP187" s="110"/>
      <c r="AQ187" s="45">
        <v>43191</v>
      </c>
      <c r="AR187" s="52">
        <f>IF(MONTH(Serie_Encadeada[[#This Row],[Período]])=1,Serie_Encadeada[[#This Row],[Fat.real]],Serie_Encadeada[[#This Row],[Fat.real]]+AR186)</f>
        <v>367.56779999999998</v>
      </c>
      <c r="AS187" s="52">
        <f>IF(MONTH(Serie_Encadeada[[#This Row],[Período]])=1,Serie_Encadeada[[#This Row],[Emprego]],Serie_Encadeada[[#This Row],[Emprego]]+AS186)</f>
        <v>411.83109999999999</v>
      </c>
      <c r="AT187" s="52">
        <f>IF(MONTH(Serie_Encadeada[[#This Row],[Período]])=1,Serie_Encadeada[[#This Row],[Horas]],Serie_Encadeada[[#This Row],[Horas]]+AT186)</f>
        <v>395.43070000000006</v>
      </c>
      <c r="AU187" s="52">
        <f>IF(MONTH(Serie_Encadeada[[#This Row],[Período]])=1,Serie_Encadeada[[#This Row],[Massa Real]],Serie_Encadeada[[#This Row],[Massa Real]]+AU186)</f>
        <v>494.60440000000006</v>
      </c>
      <c r="AV187" s="52">
        <f>IF(MONTH(Serie_Encadeada[[#This Row],[Período]])=1,Serie_Encadeada[[#This Row],[RMR Real]],Serie_Encadeada[[#This Row],[RMR Real]]+AV186)</f>
        <v>480.51179999999999</v>
      </c>
      <c r="AW187" s="52">
        <f>IF(MONTH(Serie_Encadeada[[#This Row],[Período]])=1,Serie_Encadeada[[#This Row],[UCI]],Serie_Encadeada[[#This Row],[UCI]]+AW186)</f>
        <v>318.06299999999999</v>
      </c>
      <c r="AX187" s="52">
        <f t="shared" si="13"/>
        <v>79.515749999999997</v>
      </c>
      <c r="AY187" s="45">
        <v>43191</v>
      </c>
      <c r="AZ187" s="46">
        <f t="shared" si="10"/>
        <v>1156.3753000000002</v>
      </c>
      <c r="BA187" s="48">
        <f t="shared" si="14"/>
        <v>1239.5475999999999</v>
      </c>
      <c r="BB187" s="48">
        <f t="shared" si="14"/>
        <v>1209.4658000000002</v>
      </c>
      <c r="BC187" s="49">
        <f t="shared" si="14"/>
        <v>1505.0746999999999</v>
      </c>
      <c r="BD187" s="49">
        <f t="shared" si="14"/>
        <v>1457.9602999999997</v>
      </c>
      <c r="BE187" s="49">
        <f t="shared" si="12"/>
        <v>79.438958333333332</v>
      </c>
      <c r="BG187" s="110"/>
    </row>
    <row r="188" spans="1:59" ht="12.75" customHeight="1" x14ac:dyDescent="0.3">
      <c r="A188" s="2">
        <v>43221</v>
      </c>
      <c r="B188" s="31" t="str">
        <f>MONTH(Serie_Encadeada[[#This Row],[Período]])&amp;YEAR(Serie_Encadeada[[#This Row],[Período]])</f>
        <v>52018</v>
      </c>
      <c r="C188" s="5">
        <v>84.7864</v>
      </c>
      <c r="D188" s="5">
        <v>105.2941</v>
      </c>
      <c r="E188" s="5">
        <v>100.97669999999999</v>
      </c>
      <c r="F188" s="5">
        <v>121.6253</v>
      </c>
      <c r="G188" s="5">
        <v>115.5103</v>
      </c>
      <c r="H188" s="5">
        <v>78.756399999999999</v>
      </c>
      <c r="J188" s="2">
        <v>43221</v>
      </c>
      <c r="K188" s="56">
        <v>-11.095359230264306</v>
      </c>
      <c r="L188" s="57">
        <v>1.0098674806746661</v>
      </c>
      <c r="M188" s="57">
        <v>0.25595990424834753</v>
      </c>
      <c r="N188" s="58">
        <v>2.4081107865681304</v>
      </c>
      <c r="O188" s="58">
        <v>1.3837872376654134</v>
      </c>
      <c r="P188" s="11">
        <v>-1.6651999999999987</v>
      </c>
      <c r="R188" s="2">
        <v>43221</v>
      </c>
      <c r="S188" s="76">
        <v>-13.6777546100215</v>
      </c>
      <c r="T188" s="77">
        <v>1.3262647968212822</v>
      </c>
      <c r="U188" s="77">
        <v>-4.4686807297249596</v>
      </c>
      <c r="V188" s="77">
        <v>2.3979369760669282</v>
      </c>
      <c r="W188" s="77">
        <v>1.0585264793474081</v>
      </c>
      <c r="X188" s="78">
        <v>0.16049999999999898</v>
      </c>
      <c r="Z188" s="2">
        <v>43221</v>
      </c>
      <c r="AA188" s="76">
        <v>1.6007101090364166</v>
      </c>
      <c r="AB188" s="77">
        <v>-0.3691229846730979</v>
      </c>
      <c r="AC188" s="77">
        <v>-2.5379034338580992</v>
      </c>
      <c r="AD188" s="77">
        <v>0.13623852010909032</v>
      </c>
      <c r="AE188" s="77">
        <v>0.54321688240204546</v>
      </c>
      <c r="AF188" s="78">
        <v>2.3314599999999928</v>
      </c>
      <c r="AH188" s="2">
        <v>43221</v>
      </c>
      <c r="AI188" s="76">
        <v>3.1139682986190653</v>
      </c>
      <c r="AJ188" s="77">
        <v>-2.7297727166016514</v>
      </c>
      <c r="AK188" s="77">
        <v>-2.2325606458153073</v>
      </c>
      <c r="AL188" s="77">
        <v>0.54596986080469834</v>
      </c>
      <c r="AM188" s="77">
        <v>3.2772511496127965</v>
      </c>
      <c r="AN188" s="78">
        <v>2.1735583333333182</v>
      </c>
      <c r="AO188" s="110"/>
      <c r="AP188" s="110"/>
      <c r="AQ188" s="45">
        <v>43221</v>
      </c>
      <c r="AR188" s="52">
        <f>IF(MONTH(Serie_Encadeada[[#This Row],[Período]])=1,Serie_Encadeada[[#This Row],[Fat.real]],Serie_Encadeada[[#This Row],[Fat.real]]+AR187)</f>
        <v>452.35419999999999</v>
      </c>
      <c r="AS188" s="52">
        <f>IF(MONTH(Serie_Encadeada[[#This Row],[Período]])=1,Serie_Encadeada[[#This Row],[Emprego]],Serie_Encadeada[[#This Row],[Emprego]]+AS187)</f>
        <v>517.12519999999995</v>
      </c>
      <c r="AT188" s="52">
        <f>IF(MONTH(Serie_Encadeada[[#This Row],[Período]])=1,Serie_Encadeada[[#This Row],[Horas]],Serie_Encadeada[[#This Row],[Horas]]+AT187)</f>
        <v>496.40740000000005</v>
      </c>
      <c r="AU188" s="52">
        <f>IF(MONTH(Serie_Encadeada[[#This Row],[Período]])=1,Serie_Encadeada[[#This Row],[Massa Real]],Serie_Encadeada[[#This Row],[Massa Real]]+AU187)</f>
        <v>616.22970000000009</v>
      </c>
      <c r="AV188" s="52">
        <f>IF(MONTH(Serie_Encadeada[[#This Row],[Período]])=1,Serie_Encadeada[[#This Row],[RMR Real]],Serie_Encadeada[[#This Row],[RMR Real]]+AV187)</f>
        <v>596.02210000000002</v>
      </c>
      <c r="AW188" s="52">
        <f>IF(MONTH(Serie_Encadeada[[#This Row],[Período]])=1,Serie_Encadeada[[#This Row],[UCI]],Serie_Encadeada[[#This Row],[UCI]]+AW187)</f>
        <v>396.81939999999997</v>
      </c>
      <c r="AX188" s="52">
        <f t="shared" si="13"/>
        <v>79.363879999999995</v>
      </c>
      <c r="AY188" s="45">
        <v>43221</v>
      </c>
      <c r="AZ188" s="46">
        <f t="shared" ref="AZ188" si="15">SUM(C177:C188)</f>
        <v>1142.9409000000001</v>
      </c>
      <c r="BA188" s="48">
        <f t="shared" si="14"/>
        <v>1240.9258</v>
      </c>
      <c r="BB188" s="48">
        <f t="shared" si="14"/>
        <v>1204.7424000000001</v>
      </c>
      <c r="BC188" s="49">
        <f t="shared" si="14"/>
        <v>1507.9228999999998</v>
      </c>
      <c r="BD188" s="49">
        <f t="shared" si="14"/>
        <v>1459.1702</v>
      </c>
      <c r="BE188" s="49">
        <f t="shared" ref="BE188" si="16">SUM(H177:H188)/12</f>
        <v>79.452333333333328</v>
      </c>
      <c r="BG188" s="110"/>
    </row>
    <row r="189" spans="1:59" ht="12.75" customHeight="1" x14ac:dyDescent="0.3">
      <c r="A189" s="2">
        <v>43252</v>
      </c>
      <c r="B189" s="31" t="str">
        <f>MONTH(Serie_Encadeada[[#This Row],[Período]])&amp;YEAR(Serie_Encadeada[[#This Row],[Período]])</f>
        <v>62018</v>
      </c>
      <c r="C189" s="5">
        <v>109.3663</v>
      </c>
      <c r="D189" s="5">
        <v>104.2864</v>
      </c>
      <c r="E189" s="5">
        <v>100.1741</v>
      </c>
      <c r="F189" s="5">
        <v>113.59869999999999</v>
      </c>
      <c r="G189" s="5">
        <v>108.9298</v>
      </c>
      <c r="H189" s="5">
        <v>79.261700000000005</v>
      </c>
      <c r="J189" s="2">
        <v>43252</v>
      </c>
      <c r="K189" s="56">
        <v>28.990380532726942</v>
      </c>
      <c r="L189" s="57">
        <v>-0.95703367994977862</v>
      </c>
      <c r="M189" s="57">
        <v>-0.79483682869414252</v>
      </c>
      <c r="N189" s="58">
        <v>-6.5994492922114087</v>
      </c>
      <c r="O189" s="58">
        <v>-5.6968945626493923</v>
      </c>
      <c r="P189" s="11">
        <v>0.50530000000000541</v>
      </c>
      <c r="R189" s="2">
        <v>43252</v>
      </c>
      <c r="S189" s="76">
        <v>11.956870015283648</v>
      </c>
      <c r="T189" s="77">
        <v>0.53484184183026218</v>
      </c>
      <c r="U189" s="77">
        <v>-1.265352426967244</v>
      </c>
      <c r="V189" s="77">
        <v>-2.6775127651554178</v>
      </c>
      <c r="W189" s="77">
        <v>-3.1946792079243171</v>
      </c>
      <c r="X189" s="78">
        <v>1.8276000000000039</v>
      </c>
      <c r="Z189" s="2">
        <v>43252</v>
      </c>
      <c r="AA189" s="76">
        <v>3.4640877414173743</v>
      </c>
      <c r="AB189" s="77">
        <v>-0.21855485958200779</v>
      </c>
      <c r="AC189" s="77">
        <v>-2.3265214638640286</v>
      </c>
      <c r="AD189" s="77">
        <v>-0.31236883042875158</v>
      </c>
      <c r="AE189" s="77">
        <v>-5.3110155367744313E-2</v>
      </c>
      <c r="AF189" s="78">
        <v>2.2474833333333351</v>
      </c>
      <c r="AH189" s="2">
        <v>43252</v>
      </c>
      <c r="AI189" s="76">
        <v>4.533583765124785</v>
      </c>
      <c r="AJ189" s="77">
        <v>-2.1746640161351607</v>
      </c>
      <c r="AK189" s="77">
        <v>-1.9713518424195853</v>
      </c>
      <c r="AL189" s="77">
        <v>0.33273610101351087</v>
      </c>
      <c r="AM189" s="77">
        <v>2.524623476605635</v>
      </c>
      <c r="AN189" s="78">
        <v>2.4370333333333463</v>
      </c>
      <c r="AO189" s="110"/>
      <c r="AP189" s="110"/>
      <c r="AQ189" s="45">
        <v>43252</v>
      </c>
      <c r="AR189" s="52">
        <f>IF(MONTH(Serie_Encadeada[[#This Row],[Período]])=1,Serie_Encadeada[[#This Row],[Fat.real]],Serie_Encadeada[[#This Row],[Fat.real]]+AR188)</f>
        <v>561.72050000000002</v>
      </c>
      <c r="AS189" s="52">
        <f>IF(MONTH(Serie_Encadeada[[#This Row],[Período]])=1,Serie_Encadeada[[#This Row],[Emprego]],Serie_Encadeada[[#This Row],[Emprego]]+AS188)</f>
        <v>621.41159999999991</v>
      </c>
      <c r="AT189" s="52">
        <f>IF(MONTH(Serie_Encadeada[[#This Row],[Período]])=1,Serie_Encadeada[[#This Row],[Horas]],Serie_Encadeada[[#This Row],[Horas]]+AT188)</f>
        <v>596.58150000000001</v>
      </c>
      <c r="AU189" s="52">
        <f>IF(MONTH(Serie_Encadeada[[#This Row],[Período]])=1,Serie_Encadeada[[#This Row],[Massa Real]],Serie_Encadeada[[#This Row],[Massa Real]]+AU188)</f>
        <v>729.8284000000001</v>
      </c>
      <c r="AV189" s="52">
        <f>IF(MONTH(Serie_Encadeada[[#This Row],[Período]])=1,Serie_Encadeada[[#This Row],[RMR Real]],Serie_Encadeada[[#This Row],[RMR Real]]+AV188)</f>
        <v>704.95190000000002</v>
      </c>
      <c r="AW189" s="52">
        <f>IF(MONTH(Serie_Encadeada[[#This Row],[Período]])=1,Serie_Encadeada[[#This Row],[UCI]],Serie_Encadeada[[#This Row],[UCI]]+AW188)</f>
        <v>476.08109999999999</v>
      </c>
      <c r="AX189" s="52">
        <f t="shared" ref="AX189" si="17">AW189/MONTH(AQ189)</f>
        <v>79.346850000000003</v>
      </c>
      <c r="AY189" s="45">
        <v>43221</v>
      </c>
      <c r="AZ189" s="46">
        <f t="shared" ref="AZ189" si="18">SUM(C178:C189)</f>
        <v>1154.6211000000001</v>
      </c>
      <c r="BA189" s="48">
        <f t="shared" ref="BA189" si="19">SUM(D178:D189)</f>
        <v>1241.4806000000001</v>
      </c>
      <c r="BB189" s="48">
        <f t="shared" ref="BB189" si="20">SUM(E178:E189)</f>
        <v>1203.4585999999999</v>
      </c>
      <c r="BC189" s="49">
        <f t="shared" ref="BC189" si="21">SUM(F178:F189)</f>
        <v>1504.7975999999999</v>
      </c>
      <c r="BD189" s="49">
        <f t="shared" ref="BD189" si="22">SUM(G178:G189)</f>
        <v>1455.5754000000002</v>
      </c>
      <c r="BE189" s="49">
        <f t="shared" ref="BE189" si="23">SUM(H178:H189)/12</f>
        <v>79.604633333333339</v>
      </c>
      <c r="BG189" s="110"/>
    </row>
    <row r="190" spans="1:59" ht="12.75" customHeight="1" x14ac:dyDescent="0.3">
      <c r="A190" s="2">
        <v>43282</v>
      </c>
      <c r="B190" s="31" t="str">
        <f>MONTH(Serie_Encadeada[[#This Row],[Período]])&amp;YEAR(Serie_Encadeada[[#This Row],[Período]])</f>
        <v>72018</v>
      </c>
      <c r="C190" s="5">
        <v>105.0562</v>
      </c>
      <c r="D190" s="5">
        <v>104.1567</v>
      </c>
      <c r="E190" s="5">
        <v>102.15779999999999</v>
      </c>
      <c r="F190" s="5">
        <v>118.24420000000001</v>
      </c>
      <c r="G190" s="5">
        <v>113.52500000000001</v>
      </c>
      <c r="H190" s="5">
        <v>79.348600000000005</v>
      </c>
      <c r="J190" s="2">
        <v>43282</v>
      </c>
      <c r="K190" s="56">
        <v>-3.9409763336603612</v>
      </c>
      <c r="L190" s="57">
        <v>-0.12436904524463373</v>
      </c>
      <c r="M190" s="57">
        <v>1.9802523806053651</v>
      </c>
      <c r="N190" s="58">
        <v>4.0893953892078105</v>
      </c>
      <c r="O190" s="58">
        <v>4.2184966831849557</v>
      </c>
      <c r="P190" s="11">
        <v>8.6899999999999977E-2</v>
      </c>
      <c r="R190" s="2">
        <v>43282</v>
      </c>
      <c r="S190" s="76">
        <v>9.6695596982673102</v>
      </c>
      <c r="T190" s="77">
        <v>0.49254097111134565</v>
      </c>
      <c r="U190" s="77">
        <v>0.29039288449078149</v>
      </c>
      <c r="V190" s="77">
        <v>-0.10501104601307863</v>
      </c>
      <c r="W190" s="77">
        <v>-0.59402784855792068</v>
      </c>
      <c r="X190" s="78">
        <v>0.16720000000000823</v>
      </c>
      <c r="Z190" s="2">
        <v>43282</v>
      </c>
      <c r="AA190" s="76">
        <v>4.394785777326029</v>
      </c>
      <c r="AB190" s="77">
        <v>-0.1170949709596074</v>
      </c>
      <c r="AC190" s="77">
        <v>-1.9524770586331064</v>
      </c>
      <c r="AD190" s="77">
        <v>-0.28350922145724677</v>
      </c>
      <c r="AE190" s="77">
        <v>-0.12848829554600555</v>
      </c>
      <c r="AF190" s="78">
        <v>1.9502999999999986</v>
      </c>
      <c r="AH190" s="2">
        <v>43282</v>
      </c>
      <c r="AI190" s="76">
        <v>5.1935646207791644</v>
      </c>
      <c r="AJ190" s="77">
        <v>-1.6912082894060583</v>
      </c>
      <c r="AK190" s="77">
        <v>-1.6120605722573391</v>
      </c>
      <c r="AL190" s="77">
        <v>0.43905066424653627</v>
      </c>
      <c r="AM190" s="77">
        <v>2.1595745816286653</v>
      </c>
      <c r="AN190" s="78">
        <v>2.350033333333343</v>
      </c>
      <c r="AO190" s="110"/>
      <c r="AP190" s="110"/>
      <c r="AQ190" s="45">
        <v>43282</v>
      </c>
      <c r="AR190" s="52">
        <f>IF(MONTH(Serie_Encadeada[[#This Row],[Período]])=1,Serie_Encadeada[[#This Row],[Fat.real]],Serie_Encadeada[[#This Row],[Fat.real]]+AR189)</f>
        <v>666.77670000000001</v>
      </c>
      <c r="AS190" s="52">
        <f>IF(MONTH(Serie_Encadeada[[#This Row],[Período]])=1,Serie_Encadeada[[#This Row],[Emprego]],Serie_Encadeada[[#This Row],[Emprego]]+AS189)</f>
        <v>725.56829999999991</v>
      </c>
      <c r="AT190" s="52">
        <f>IF(MONTH(Serie_Encadeada[[#This Row],[Período]])=1,Serie_Encadeada[[#This Row],[Horas]],Serie_Encadeada[[#This Row],[Horas]]+AT189)</f>
        <v>698.73929999999996</v>
      </c>
      <c r="AU190" s="52">
        <f>IF(MONTH(Serie_Encadeada[[#This Row],[Período]])=1,Serie_Encadeada[[#This Row],[Massa Real]],Serie_Encadeada[[#This Row],[Massa Real]]+AU189)</f>
        <v>848.07260000000008</v>
      </c>
      <c r="AV190" s="52">
        <f>IF(MONTH(Serie_Encadeada[[#This Row],[Período]])=1,Serie_Encadeada[[#This Row],[RMR Real]],Serie_Encadeada[[#This Row],[RMR Real]]+AV189)</f>
        <v>818.4769</v>
      </c>
      <c r="AW190" s="52">
        <f>IF(MONTH(Serie_Encadeada[[#This Row],[Período]])=1,Serie_Encadeada[[#This Row],[UCI]],Serie_Encadeada[[#This Row],[UCI]]+AW189)</f>
        <v>555.42970000000003</v>
      </c>
      <c r="AX190" s="52">
        <f t="shared" ref="AX190" si="24">AW190/MONTH(AQ190)</f>
        <v>79.347099999999998</v>
      </c>
      <c r="AY190" s="45">
        <v>43221</v>
      </c>
      <c r="AZ190" s="46">
        <f t="shared" ref="AZ190" si="25">SUM(C179:C190)</f>
        <v>1163.8839</v>
      </c>
      <c r="BA190" s="48">
        <f t="shared" ref="BA190" si="26">SUM(D179:D190)</f>
        <v>1241.9911</v>
      </c>
      <c r="BB190" s="48">
        <f t="shared" ref="BB190" si="27">SUM(E179:E190)</f>
        <v>1203.7543999999998</v>
      </c>
      <c r="BC190" s="49">
        <f t="shared" ref="BC190" si="28">SUM(F179:F190)</f>
        <v>1504.6732999999999</v>
      </c>
      <c r="BD190" s="49">
        <f t="shared" ref="BD190" si="29">SUM(G179:G190)</f>
        <v>1454.8969999999999</v>
      </c>
      <c r="BE190" s="49">
        <f t="shared" ref="BE190" si="30">SUM(H179:H190)/12</f>
        <v>79.618566666666666</v>
      </c>
      <c r="BG190" s="110"/>
    </row>
    <row r="191" spans="1:59" ht="12.75" customHeight="1" x14ac:dyDescent="0.3">
      <c r="A191" s="2">
        <v>43313</v>
      </c>
      <c r="B191" s="31" t="str">
        <f>MONTH(Serie_Encadeada[[#This Row],[Período]])&amp;YEAR(Serie_Encadeada[[#This Row],[Período]])</f>
        <v>82018</v>
      </c>
      <c r="C191" s="5">
        <v>110.5035</v>
      </c>
      <c r="D191" s="5">
        <v>103.3104</v>
      </c>
      <c r="E191" s="5">
        <v>102.47490000000001</v>
      </c>
      <c r="F191" s="5">
        <v>114.974</v>
      </c>
      <c r="G191" s="5">
        <v>111.2901</v>
      </c>
      <c r="H191" s="5">
        <v>80.581199999999995</v>
      </c>
      <c r="J191" s="2">
        <v>43313</v>
      </c>
      <c r="K191" s="56">
        <v>5.1851294830766754</v>
      </c>
      <c r="L191" s="57">
        <v>-0.81252574246303833</v>
      </c>
      <c r="M191" s="57">
        <v>0.31040214256768511</v>
      </c>
      <c r="N191" s="58">
        <v>-2.7656324792251987</v>
      </c>
      <c r="O191" s="58">
        <v>-1.9686412684430832</v>
      </c>
      <c r="P191" s="11">
        <v>1.2325999999999908</v>
      </c>
      <c r="R191" s="2">
        <v>43313</v>
      </c>
      <c r="S191" s="76">
        <v>8.9890965040758708</v>
      </c>
      <c r="T191" s="77">
        <v>-0.41900774108848737</v>
      </c>
      <c r="U191" s="77">
        <v>-3.3306730965156519</v>
      </c>
      <c r="V191" s="77">
        <v>-2.7442475016537151</v>
      </c>
      <c r="W191" s="77">
        <v>-2.3343551256207853</v>
      </c>
      <c r="X191" s="78">
        <v>-0.54780000000000939</v>
      </c>
      <c r="Z191" s="2">
        <v>43313</v>
      </c>
      <c r="AA191" s="76">
        <v>5.0241833361167574</v>
      </c>
      <c r="AB191" s="77">
        <v>-0.15482482979268195</v>
      </c>
      <c r="AC191" s="77">
        <v>-2.1309352987256007</v>
      </c>
      <c r="AD191" s="77">
        <v>-0.58381215275698672</v>
      </c>
      <c r="AE191" s="77">
        <v>-0.39775892359770454</v>
      </c>
      <c r="AF191" s="78">
        <v>1.6380374999999958</v>
      </c>
      <c r="AH191" s="2">
        <v>43313</v>
      </c>
      <c r="AI191" s="76">
        <v>5.6228368327751612</v>
      </c>
      <c r="AJ191" s="77">
        <v>-1.2761240612115949</v>
      </c>
      <c r="AK191" s="77">
        <v>-1.854859106609029</v>
      </c>
      <c r="AL191" s="77">
        <v>8.5498316331105162E-2</v>
      </c>
      <c r="AM191" s="77">
        <v>1.4132054059501178</v>
      </c>
      <c r="AN191" s="78">
        <v>2.1348083333333534</v>
      </c>
      <c r="AO191" s="110"/>
      <c r="AP191" s="110"/>
      <c r="AQ191" s="172">
        <v>43313</v>
      </c>
      <c r="AR191" s="173">
        <f>IF(MONTH(Serie_Encadeada[[#This Row],[Período]])=1,Serie_Encadeada[[#This Row],[Fat.real]],Serie_Encadeada[[#This Row],[Fat.real]]+AR190)</f>
        <v>777.28020000000004</v>
      </c>
      <c r="AS191" s="173">
        <f>IF(MONTH(Serie_Encadeada[[#This Row],[Período]])=1,Serie_Encadeada[[#This Row],[Emprego]],Serie_Encadeada[[#This Row],[Emprego]]+AS190)</f>
        <v>828.87869999999987</v>
      </c>
      <c r="AT191" s="173">
        <f>IF(MONTH(Serie_Encadeada[[#This Row],[Período]])=1,Serie_Encadeada[[#This Row],[Horas]],Serie_Encadeada[[#This Row],[Horas]]+AT190)</f>
        <v>801.21420000000001</v>
      </c>
      <c r="AU191" s="173">
        <f>IF(MONTH(Serie_Encadeada[[#This Row],[Período]])=1,Serie_Encadeada[[#This Row],[Massa Real]],Serie_Encadeada[[#This Row],[Massa Real]]+AU190)</f>
        <v>963.04660000000013</v>
      </c>
      <c r="AV191" s="173">
        <f>IF(MONTH(Serie_Encadeada[[#This Row],[Período]])=1,Serie_Encadeada[[#This Row],[RMR Real]],Serie_Encadeada[[#This Row],[RMR Real]]+AV190)</f>
        <v>929.76700000000005</v>
      </c>
      <c r="AW191" s="173">
        <f>IF(MONTH(Serie_Encadeada[[#This Row],[Período]])=1,Serie_Encadeada[[#This Row],[UCI]],Serie_Encadeada[[#This Row],[UCI]]+AW190)</f>
        <v>636.01089999999999</v>
      </c>
      <c r="AX191" s="173">
        <f t="shared" ref="AX191" si="31">AW191/MONTH(AQ191)</f>
        <v>79.501362499999999</v>
      </c>
      <c r="AY191" s="172">
        <v>43221</v>
      </c>
      <c r="AZ191" s="174">
        <f t="shared" ref="AZ191" si="32">SUM(C180:C191)</f>
        <v>1172.9979000000001</v>
      </c>
      <c r="BA191" s="175">
        <f t="shared" ref="BA191" si="33">SUM(D180:D191)</f>
        <v>1241.5563999999999</v>
      </c>
      <c r="BB191" s="175">
        <f t="shared" ref="BB191" si="34">SUM(E180:E191)</f>
        <v>1200.2236999999998</v>
      </c>
      <c r="BC191" s="176">
        <f t="shared" ref="BC191" si="35">SUM(F180:F191)</f>
        <v>1501.4290999999998</v>
      </c>
      <c r="BD191" s="176">
        <f t="shared" ref="BD191" si="36">SUM(G180:G191)</f>
        <v>1452.2370000000003</v>
      </c>
      <c r="BE191" s="176">
        <f t="shared" ref="BE191" si="37">SUM(H180:H191)/12</f>
        <v>79.572916666666671</v>
      </c>
      <c r="BG191" s="110"/>
    </row>
    <row r="192" spans="1:59" ht="12.75" customHeight="1" x14ac:dyDescent="0.3">
      <c r="A192" s="2">
        <v>43344</v>
      </c>
      <c r="B192" s="31" t="str">
        <f>MONTH(Serie_Encadeada[[#This Row],[Período]])&amp;YEAR(Serie_Encadeada[[#This Row],[Período]])</f>
        <v>92018</v>
      </c>
      <c r="C192" s="5">
        <v>102.9306</v>
      </c>
      <c r="D192" s="5">
        <v>103.208</v>
      </c>
      <c r="E192" s="5">
        <v>96.111999999999995</v>
      </c>
      <c r="F192" s="5">
        <v>110.4376</v>
      </c>
      <c r="G192" s="5">
        <v>107.0056</v>
      </c>
      <c r="H192" s="5">
        <v>80.502600000000001</v>
      </c>
      <c r="J192" s="2">
        <v>43344</v>
      </c>
      <c r="K192" s="56">
        <v>-6.8530861013452098</v>
      </c>
      <c r="L192" s="57">
        <v>-9.9118772166212635E-2</v>
      </c>
      <c r="M192" s="57">
        <v>-6.2092278206663387</v>
      </c>
      <c r="N192" s="58">
        <v>-3.9455876980882638</v>
      </c>
      <c r="O192" s="58">
        <v>-3.8498482794066988</v>
      </c>
      <c r="P192" s="11">
        <v>-7.8599999999994452E-2</v>
      </c>
      <c r="R192" s="2">
        <v>43344</v>
      </c>
      <c r="S192" s="76">
        <v>2.3590271921589765</v>
      </c>
      <c r="T192" s="77">
        <v>-0.66296555813076108</v>
      </c>
      <c r="U192" s="77">
        <v>-5.5328618101614797</v>
      </c>
      <c r="V192" s="77">
        <v>-4.4264728153869379</v>
      </c>
      <c r="W192" s="77">
        <v>-3.7880354545013102</v>
      </c>
      <c r="X192" s="78">
        <v>-0.27089999999999748</v>
      </c>
      <c r="Z192" s="2">
        <v>43344</v>
      </c>
      <c r="AA192" s="76">
        <v>4.7053796635670242</v>
      </c>
      <c r="AB192" s="77">
        <v>-0.21134598518641773</v>
      </c>
      <c r="AC192" s="77">
        <v>-2.5069847311034703</v>
      </c>
      <c r="AD192" s="77">
        <v>-0.99333689645741907</v>
      </c>
      <c r="AE192" s="77">
        <v>-0.75868772103264337</v>
      </c>
      <c r="AF192" s="78">
        <v>1.4259333333333188</v>
      </c>
      <c r="AH192" s="2">
        <v>43344</v>
      </c>
      <c r="AI192" s="76">
        <v>5.4691554096222346</v>
      </c>
      <c r="AJ192" s="77">
        <v>-0.92800681649717476</v>
      </c>
      <c r="AK192" s="77">
        <v>-2.1522909214338002</v>
      </c>
      <c r="AL192" s="77">
        <v>-0.31712616529025811</v>
      </c>
      <c r="AM192" s="77">
        <v>0.6922477294205045</v>
      </c>
      <c r="AN192" s="78">
        <v>1.9222916666666663</v>
      </c>
      <c r="AO192" s="110"/>
      <c r="AP192" s="110"/>
      <c r="AQ192" s="172">
        <v>43344</v>
      </c>
      <c r="AR192" s="173">
        <f>IF(MONTH(Serie_Encadeada[[#This Row],[Período]])=1,Serie_Encadeada[[#This Row],[Fat.real]],Serie_Encadeada[[#This Row],[Fat.real]]+AR191)</f>
        <v>880.21080000000006</v>
      </c>
      <c r="AS192" s="173">
        <f>IF(MONTH(Serie_Encadeada[[#This Row],[Período]])=1,Serie_Encadeada[[#This Row],[Emprego]],Serie_Encadeada[[#This Row],[Emprego]]+AS191)</f>
        <v>932.08669999999984</v>
      </c>
      <c r="AT192" s="173">
        <f>IF(MONTH(Serie_Encadeada[[#This Row],[Período]])=1,Serie_Encadeada[[#This Row],[Horas]],Serie_Encadeada[[#This Row],[Horas]]+AT191)</f>
        <v>897.32619999999997</v>
      </c>
      <c r="AU192" s="173">
        <f>IF(MONTH(Serie_Encadeada[[#This Row],[Período]])=1,Serie_Encadeada[[#This Row],[Massa Real]],Serie_Encadeada[[#This Row],[Massa Real]]+AU191)</f>
        <v>1073.4842000000001</v>
      </c>
      <c r="AV192" s="173">
        <f>IF(MONTH(Serie_Encadeada[[#This Row],[Período]])=1,Serie_Encadeada[[#This Row],[RMR Real]],Serie_Encadeada[[#This Row],[RMR Real]]+AV191)</f>
        <v>1036.7726</v>
      </c>
      <c r="AW192" s="173">
        <f>IF(MONTH(Serie_Encadeada[[#This Row],[Período]])=1,Serie_Encadeada[[#This Row],[UCI]],Serie_Encadeada[[#This Row],[UCI]]+AW191)</f>
        <v>716.51350000000002</v>
      </c>
      <c r="AX192" s="173">
        <f t="shared" ref="AX192" si="38">AW192/MONTH(AQ192)</f>
        <v>79.612611111111107</v>
      </c>
      <c r="AY192" s="172">
        <v>43221</v>
      </c>
      <c r="AZ192" s="174">
        <f t="shared" ref="AZ192" si="39">SUM(C181:C192)</f>
        <v>1175.3700999999999</v>
      </c>
      <c r="BA192" s="175">
        <f t="shared" ref="BA192" si="40">SUM(D181:D192)</f>
        <v>1240.8676</v>
      </c>
      <c r="BB192" s="175">
        <f t="shared" ref="BB192" si="41">SUM(E181:E192)</f>
        <v>1194.5944999999999</v>
      </c>
      <c r="BC192" s="176">
        <f t="shared" ref="BC192" si="42">SUM(F181:F192)</f>
        <v>1496.3142</v>
      </c>
      <c r="BD192" s="176">
        <f t="shared" ref="BD192" si="43">SUM(G181:G192)</f>
        <v>1448.0240000000001</v>
      </c>
      <c r="BE192" s="176">
        <f t="shared" ref="BE192" si="44">SUM(H181:H192)/12</f>
        <v>79.550341666666668</v>
      </c>
      <c r="BG192" s="110"/>
    </row>
    <row r="193" spans="1:59" x14ac:dyDescent="0.3">
      <c r="A193" s="2">
        <v>43374</v>
      </c>
      <c r="B193" s="31" t="str">
        <f>MONTH(Serie_Encadeada[[#This Row],[Período]])&amp;YEAR(Serie_Encadeada[[#This Row],[Período]])</f>
        <v>102018</v>
      </c>
      <c r="C193" s="5">
        <v>105.2654</v>
      </c>
      <c r="D193" s="5">
        <v>102.8631</v>
      </c>
      <c r="E193" s="5">
        <v>100.008</v>
      </c>
      <c r="F193" s="5">
        <v>115.245</v>
      </c>
      <c r="G193" s="5">
        <v>112.0369</v>
      </c>
      <c r="H193" s="5">
        <v>80.856200000000001</v>
      </c>
      <c r="J193" s="2">
        <v>43374</v>
      </c>
      <c r="K193" s="56">
        <v>2.2683244827097107</v>
      </c>
      <c r="L193" s="57">
        <v>-0.33417952096736253</v>
      </c>
      <c r="M193" s="57">
        <v>4.0536041285167315</v>
      </c>
      <c r="N193" s="58">
        <v>4.3530464262171593</v>
      </c>
      <c r="O193" s="58">
        <v>4.7019034517819644</v>
      </c>
      <c r="P193" s="11">
        <v>0.35360000000000014</v>
      </c>
      <c r="R193" s="2">
        <v>43374</v>
      </c>
      <c r="S193" s="76">
        <v>2.0558457083190662</v>
      </c>
      <c r="T193" s="77">
        <v>-0.75890234125134259</v>
      </c>
      <c r="U193" s="77">
        <v>-2.6176236316436334</v>
      </c>
      <c r="V193" s="77">
        <v>-0.83636645241229268</v>
      </c>
      <c r="W193" s="77">
        <v>-7.8305672166794141E-2</v>
      </c>
      <c r="X193" s="78">
        <v>0.209699999999998</v>
      </c>
      <c r="Z193" s="2">
        <v>43374</v>
      </c>
      <c r="AA193" s="76">
        <v>4.4158204330855408</v>
      </c>
      <c r="AB193" s="77">
        <v>-0.26603758948184902</v>
      </c>
      <c r="AC193" s="77">
        <v>-2.5180904209738859</v>
      </c>
      <c r="AD193" s="77">
        <v>-0.97814067222752776</v>
      </c>
      <c r="AE193" s="77">
        <v>-0.692741925236114</v>
      </c>
      <c r="AF193" s="78">
        <v>1.3043099999999868</v>
      </c>
      <c r="AH193" s="2">
        <v>43374</v>
      </c>
      <c r="AI193" s="76">
        <v>4.5461745294896234</v>
      </c>
      <c r="AJ193" s="77">
        <v>-0.69061163940520698</v>
      </c>
      <c r="AK193" s="77">
        <v>-2.50097302189435</v>
      </c>
      <c r="AL193" s="77">
        <v>-0.40455138288770753</v>
      </c>
      <c r="AM193" s="77">
        <v>0.38811283039493644</v>
      </c>
      <c r="AN193" s="78">
        <v>1.5909750000000145</v>
      </c>
      <c r="AO193" s="110"/>
      <c r="AP193" s="110"/>
      <c r="AQ193" s="45">
        <v>43374</v>
      </c>
      <c r="AR193" s="52">
        <f>IF(MONTH(Serie_Encadeada[[#This Row],[Período]])=1,Serie_Encadeada[[#This Row],[Fat.real]],Serie_Encadeada[[#This Row],[Fat.real]]+AR192)</f>
        <v>985.47620000000006</v>
      </c>
      <c r="AS193" s="52">
        <f>IF(MONTH(Serie_Encadeada[[#This Row],[Período]])=1,Serie_Encadeada[[#This Row],[Emprego]],Serie_Encadeada[[#This Row],[Emprego]]+AS192)</f>
        <v>1034.9497999999999</v>
      </c>
      <c r="AT193" s="52">
        <f>IF(MONTH(Serie_Encadeada[[#This Row],[Período]])=1,Serie_Encadeada[[#This Row],[Horas]],Serie_Encadeada[[#This Row],[Horas]]+AT192)</f>
        <v>997.33420000000001</v>
      </c>
      <c r="AU193" s="52">
        <f>IF(MONTH(Serie_Encadeada[[#This Row],[Período]])=1,Serie_Encadeada[[#This Row],[Massa Real]],Serie_Encadeada[[#This Row],[Massa Real]]+AU192)</f>
        <v>1188.7292000000002</v>
      </c>
      <c r="AV193" s="52">
        <f>IF(MONTH(Serie_Encadeada[[#This Row],[Período]])=1,Serie_Encadeada[[#This Row],[RMR Real]],Serie_Encadeada[[#This Row],[RMR Real]]+AV192)</f>
        <v>1148.8095000000001</v>
      </c>
      <c r="AW193" s="52">
        <f>IF(MONTH(Serie_Encadeada[[#This Row],[Período]])=1,Serie_Encadeada[[#This Row],[UCI]],Serie_Encadeada[[#This Row],[UCI]]+AW192)</f>
        <v>797.36969999999997</v>
      </c>
      <c r="AX193" s="52">
        <f t="shared" ref="AX193" si="45">AW193/MONTH(AQ193)</f>
        <v>79.736969999999999</v>
      </c>
      <c r="AY193" s="45">
        <v>43221</v>
      </c>
      <c r="AZ193" s="46">
        <f t="shared" ref="AZ193" si="46">SUM(C182:C193)</f>
        <v>1177.4906000000001</v>
      </c>
      <c r="BA193" s="48">
        <f t="shared" ref="BA193" si="47">SUM(D182:D193)</f>
        <v>1240.0810000000001</v>
      </c>
      <c r="BB193" s="48">
        <f t="shared" ref="BB193" si="48">SUM(E182:E193)</f>
        <v>1191.9062999999999</v>
      </c>
      <c r="BC193" s="49">
        <f t="shared" ref="BC193" si="49">SUM(F182:F193)</f>
        <v>1495.3422</v>
      </c>
      <c r="BD193" s="49">
        <f t="shared" ref="BD193" si="50">SUM(G182:G193)</f>
        <v>1447.9362000000001</v>
      </c>
      <c r="BE193" s="49">
        <f t="shared" ref="BE193" si="51">SUM(H182:H193)/12</f>
        <v>79.567816666666673</v>
      </c>
      <c r="BG193" s="110"/>
    </row>
    <row r="194" spans="1:59" ht="12.75" customHeight="1" x14ac:dyDescent="0.3">
      <c r="A194" s="2">
        <v>43405</v>
      </c>
      <c r="B194" s="31" t="str">
        <f>MONTH(Serie_Encadeada[[#This Row],[Período]])&amp;YEAR(Serie_Encadeada[[#This Row],[Período]])</f>
        <v>112018</v>
      </c>
      <c r="C194" s="5">
        <v>96.832099999999997</v>
      </c>
      <c r="D194" s="5">
        <v>103.8796</v>
      </c>
      <c r="E194" s="5">
        <v>99.105099999999993</v>
      </c>
      <c r="F194" s="5">
        <v>132.40389999999999</v>
      </c>
      <c r="G194" s="5">
        <v>127.4589</v>
      </c>
      <c r="H194" s="5">
        <v>80.240499999999997</v>
      </c>
      <c r="J194" s="2">
        <v>43405</v>
      </c>
      <c r="K194" s="56">
        <v>-8.011464355809224</v>
      </c>
      <c r="L194" s="57">
        <v>0.98820665525343243</v>
      </c>
      <c r="M194" s="57">
        <v>-0.90282777377810031</v>
      </c>
      <c r="N194" s="58">
        <v>14.889062432209629</v>
      </c>
      <c r="O194" s="58">
        <v>13.765107745751619</v>
      </c>
      <c r="P194" s="11">
        <v>-0.61570000000000391</v>
      </c>
      <c r="R194" s="2">
        <v>43405</v>
      </c>
      <c r="S194" s="76">
        <v>0.9110245222123472</v>
      </c>
      <c r="T194" s="77">
        <v>0.73925519772142623</v>
      </c>
      <c r="U194" s="77">
        <v>-1.0868903458387398</v>
      </c>
      <c r="V194" s="77">
        <v>-3.0166500271384296</v>
      </c>
      <c r="W194" s="77">
        <v>-3.7279494238808968</v>
      </c>
      <c r="X194" s="78">
        <v>0.72419999999999618</v>
      </c>
      <c r="Z194" s="2">
        <v>43405</v>
      </c>
      <c r="AA194" s="76">
        <v>4.0923672979163834</v>
      </c>
      <c r="AB194" s="77">
        <v>-0.17517104684862819</v>
      </c>
      <c r="AC194" s="77">
        <v>-2.3904317564071556</v>
      </c>
      <c r="AD194" s="77">
        <v>-1.186295703091514</v>
      </c>
      <c r="AE194" s="77">
        <v>-1.004438505270385</v>
      </c>
      <c r="AF194" s="78">
        <v>1.2515727272727162</v>
      </c>
      <c r="AH194" s="2">
        <v>43405</v>
      </c>
      <c r="AI194" s="76">
        <v>4.335193017904194</v>
      </c>
      <c r="AJ194" s="77">
        <v>-0.37332204998341534</v>
      </c>
      <c r="AK194" s="77">
        <v>-2.3711704319791589</v>
      </c>
      <c r="AL194" s="77">
        <v>-0.79064179021069614</v>
      </c>
      <c r="AM194" s="77">
        <v>-0.34029321075262575</v>
      </c>
      <c r="AN194" s="78">
        <v>1.3886250000000189</v>
      </c>
      <c r="AO194" s="110"/>
      <c r="AP194" s="110"/>
      <c r="AQ194" s="45">
        <v>43405</v>
      </c>
      <c r="AR194" s="52">
        <f>IF(MONTH(Serie_Encadeada[[#This Row],[Período]])=1,Serie_Encadeada[[#This Row],[Fat.real]],Serie_Encadeada[[#This Row],[Fat.real]]+AR193)</f>
        <v>1082.3083000000001</v>
      </c>
      <c r="AS194" s="52">
        <f>IF(MONTH(Serie_Encadeada[[#This Row],[Período]])=1,Serie_Encadeada[[#This Row],[Emprego]],Serie_Encadeada[[#This Row],[Emprego]]+AS193)</f>
        <v>1138.8293999999999</v>
      </c>
      <c r="AT194" s="52">
        <f>IF(MONTH(Serie_Encadeada[[#This Row],[Período]])=1,Serie_Encadeada[[#This Row],[Horas]],Serie_Encadeada[[#This Row],[Horas]]+AT193)</f>
        <v>1096.4393</v>
      </c>
      <c r="AU194" s="52">
        <f>IF(MONTH(Serie_Encadeada[[#This Row],[Período]])=1,Serie_Encadeada[[#This Row],[Massa Real]],Serie_Encadeada[[#This Row],[Massa Real]]+AU193)</f>
        <v>1321.1331000000002</v>
      </c>
      <c r="AV194" s="52">
        <f>IF(MONTH(Serie_Encadeada[[#This Row],[Período]])=1,Serie_Encadeada[[#This Row],[RMR Real]],Serie_Encadeada[[#This Row],[RMR Real]]+AV193)</f>
        <v>1276.2684000000002</v>
      </c>
      <c r="AW194" s="52">
        <f>IF(MONTH(Serie_Encadeada[[#This Row],[Período]])=1,Serie_Encadeada[[#This Row],[UCI]],Serie_Encadeada[[#This Row],[UCI]]+AW193)</f>
        <v>877.61019999999996</v>
      </c>
      <c r="AX194" s="52">
        <f t="shared" ref="AX194" si="52">AW194/MONTH(AQ194)</f>
        <v>79.782745454545449</v>
      </c>
      <c r="AY194" s="45">
        <v>43221</v>
      </c>
      <c r="AZ194" s="46">
        <f t="shared" ref="AZ194" si="53">SUM(C183:C194)</f>
        <v>1178.3648000000003</v>
      </c>
      <c r="BA194" s="48">
        <f t="shared" ref="BA194" si="54">SUM(D183:D194)</f>
        <v>1240.8433</v>
      </c>
      <c r="BB194" s="48">
        <f t="shared" ref="BB194" si="55">SUM(E183:E194)</f>
        <v>1190.8172999999999</v>
      </c>
      <c r="BC194" s="49">
        <f t="shared" ref="BC194" si="56">SUM(F183:F194)</f>
        <v>1491.2238</v>
      </c>
      <c r="BD194" s="49">
        <f t="shared" ref="BD194" si="57">SUM(G183:G194)</f>
        <v>1443.0006000000001</v>
      </c>
      <c r="BE194" s="49">
        <f t="shared" ref="BE194" si="58">SUM(H183:H194)/12</f>
        <v>79.628166666666672</v>
      </c>
      <c r="BG194" s="110"/>
    </row>
    <row r="195" spans="1:59" ht="12.75" customHeight="1" x14ac:dyDescent="0.3">
      <c r="A195" s="2">
        <v>43435</v>
      </c>
      <c r="B195" s="31" t="str">
        <f>MONTH(Serie_Encadeada[[#This Row],[Período]])&amp;YEAR(Serie_Encadeada[[#This Row],[Período]])</f>
        <v>122018</v>
      </c>
      <c r="C195" s="5">
        <v>93.2483</v>
      </c>
      <c r="D195" s="5">
        <v>103.2346</v>
      </c>
      <c r="E195" s="5">
        <v>89.026899999999998</v>
      </c>
      <c r="F195" s="5">
        <v>176.33439999999999</v>
      </c>
      <c r="G195" s="5">
        <v>170.80850000000001</v>
      </c>
      <c r="H195" s="5">
        <v>78.963800000000006</v>
      </c>
      <c r="J195" s="2">
        <v>43435</v>
      </c>
      <c r="K195" s="56">
        <v>-3.7010454177901715</v>
      </c>
      <c r="L195" s="57">
        <v>-0.62091113173327206</v>
      </c>
      <c r="M195" s="57">
        <v>-10.169204208461519</v>
      </c>
      <c r="N195" s="58">
        <v>33.179158619950016</v>
      </c>
      <c r="O195" s="58">
        <v>34.010649707474336</v>
      </c>
      <c r="P195" s="11">
        <v>-1.2766999999999911</v>
      </c>
      <c r="R195" s="2">
        <v>43435</v>
      </c>
      <c r="S195" s="76">
        <v>-2.9234877389869496</v>
      </c>
      <c r="T195" s="77">
        <v>1.1966016395804822</v>
      </c>
      <c r="U195" s="77">
        <v>-5.6698595011549324</v>
      </c>
      <c r="V195" s="77">
        <v>3.6708062227975957</v>
      </c>
      <c r="W195" s="77">
        <v>2.4448186972882282</v>
      </c>
      <c r="X195" s="78">
        <v>1.0360000000000014</v>
      </c>
      <c r="Z195" s="2">
        <v>43435</v>
      </c>
      <c r="AA195" s="76">
        <v>3.4990321039332315</v>
      </c>
      <c r="AB195" s="77">
        <v>-6.2574340722563085E-2</v>
      </c>
      <c r="AC195" s="77">
        <v>-2.6446107512978774</v>
      </c>
      <c r="AD195" s="77">
        <v>-0.63811949495864106</v>
      </c>
      <c r="AE195" s="77">
        <v>-0.60943713726429949</v>
      </c>
      <c r="AF195" s="78">
        <v>1.2336083333333221</v>
      </c>
      <c r="AH195" s="2">
        <v>43435</v>
      </c>
      <c r="AI195" s="76">
        <v>3.4990321039332315</v>
      </c>
      <c r="AJ195" s="77">
        <v>-6.2574340722563085E-2</v>
      </c>
      <c r="AK195" s="77">
        <v>-2.6446107512978774</v>
      </c>
      <c r="AL195" s="77">
        <v>-0.63811949495864106</v>
      </c>
      <c r="AM195" s="77">
        <v>-0.60943713726429949</v>
      </c>
      <c r="AN195" s="78">
        <v>1.2336083333333221</v>
      </c>
      <c r="AO195" s="110"/>
      <c r="AP195" s="110"/>
      <c r="AQ195" s="45">
        <v>43435</v>
      </c>
      <c r="AR195" s="52">
        <f>IF(MONTH(Serie_Encadeada[[#This Row],[Período]])=1,Serie_Encadeada[[#This Row],[Fat.real]],Serie_Encadeada[[#This Row],[Fat.real]]+AR194)</f>
        <v>1175.5566000000001</v>
      </c>
      <c r="AS195" s="52">
        <f>IF(MONTH(Serie_Encadeada[[#This Row],[Período]])=1,Serie_Encadeada[[#This Row],[Emprego]],Serie_Encadeada[[#This Row],[Emprego]]+AS194)</f>
        <v>1242.0639999999999</v>
      </c>
      <c r="AT195" s="52">
        <f>IF(MONTH(Serie_Encadeada[[#This Row],[Período]])=1,Serie_Encadeada[[#This Row],[Horas]],Serie_Encadeada[[#This Row],[Horas]]+AT194)</f>
        <v>1185.4662000000001</v>
      </c>
      <c r="AU195" s="52">
        <f>IF(MONTH(Serie_Encadeada[[#This Row],[Período]])=1,Serie_Encadeada[[#This Row],[Massa Real]],Serie_Encadeada[[#This Row],[Massa Real]]+AU194)</f>
        <v>1497.4675000000002</v>
      </c>
      <c r="AV195" s="52">
        <f>IF(MONTH(Serie_Encadeada[[#This Row],[Período]])=1,Serie_Encadeada[[#This Row],[RMR Real]],Serie_Encadeada[[#This Row],[RMR Real]]+AV194)</f>
        <v>1447.0769000000003</v>
      </c>
      <c r="AW195" s="52">
        <f>IF(MONTH(Serie_Encadeada[[#This Row],[Período]])=1,Serie_Encadeada[[#This Row],[UCI]],Serie_Encadeada[[#This Row],[UCI]]+AW194)</f>
        <v>956.57399999999996</v>
      </c>
      <c r="AX195" s="52">
        <f t="shared" ref="AX195" si="59">AW195/MONTH(AQ195)</f>
        <v>79.714500000000001</v>
      </c>
      <c r="AY195" s="45">
        <v>43221</v>
      </c>
      <c r="AZ195" s="46">
        <f t="shared" ref="AZ195" si="60">SUM(C184:C195)</f>
        <v>1175.5566000000001</v>
      </c>
      <c r="BA195" s="48">
        <f t="shared" ref="BA195" si="61">SUM(D184:D195)</f>
        <v>1242.0639999999999</v>
      </c>
      <c r="BB195" s="48">
        <f t="shared" ref="BB195" si="62">SUM(E184:E195)</f>
        <v>1185.4662000000001</v>
      </c>
      <c r="BC195" s="49">
        <f t="shared" ref="BC195" si="63">SUM(F184:F195)</f>
        <v>1497.4675000000002</v>
      </c>
      <c r="BD195" s="49">
        <f t="shared" ref="BD195" si="64">SUM(G184:G195)</f>
        <v>1447.0769000000003</v>
      </c>
      <c r="BE195" s="49">
        <f t="shared" ref="BE195" si="65">SUM(H184:H195)/12</f>
        <v>79.714500000000001</v>
      </c>
      <c r="BG195" s="110"/>
    </row>
    <row r="196" spans="1:59" ht="12.75" customHeight="1" x14ac:dyDescent="0.3">
      <c r="A196" s="2">
        <v>43466</v>
      </c>
      <c r="B196" s="31" t="str">
        <f>MONTH(Serie_Encadeada[[#This Row],[Período]])&amp;YEAR(Serie_Encadeada[[#This Row],[Período]])</f>
        <v>12019</v>
      </c>
      <c r="C196" s="5">
        <v>83.213200000000001</v>
      </c>
      <c r="D196" s="5">
        <v>102.25</v>
      </c>
      <c r="E196" s="5">
        <v>92.76</v>
      </c>
      <c r="F196" s="5">
        <v>124.6033</v>
      </c>
      <c r="G196" s="5">
        <v>119.89</v>
      </c>
      <c r="H196" s="5">
        <v>77.92</v>
      </c>
      <c r="J196" s="2">
        <v>43466</v>
      </c>
      <c r="K196" s="56">
        <v>-10.761697532287451</v>
      </c>
      <c r="L196" s="57">
        <v>-0.95375000242166907</v>
      </c>
      <c r="M196" s="57">
        <v>4.1932269909431952</v>
      </c>
      <c r="N196" s="58">
        <v>-29.336930287000147</v>
      </c>
      <c r="O196" s="58">
        <v>-29.810284616983349</v>
      </c>
      <c r="P196" s="11">
        <v>-1.0438000000000045</v>
      </c>
      <c r="R196" s="2">
        <v>43466</v>
      </c>
      <c r="S196" s="76">
        <v>-5.637492260553433</v>
      </c>
      <c r="T196" s="77">
        <v>-4.6335488487484644E-2</v>
      </c>
      <c r="U196" s="77">
        <v>-5.4487261162727885</v>
      </c>
      <c r="V196" s="77">
        <v>-0.58371610780397176</v>
      </c>
      <c r="W196" s="77">
        <v>-2.1475467102836023</v>
      </c>
      <c r="X196" s="78">
        <v>-1.588799999999992</v>
      </c>
      <c r="Z196" s="2">
        <v>43466</v>
      </c>
      <c r="AA196" s="76">
        <v>-5.637492260553433</v>
      </c>
      <c r="AB196" s="77">
        <v>-4.6335488487484644E-2</v>
      </c>
      <c r="AC196" s="77">
        <v>-5.4487261162727885</v>
      </c>
      <c r="AD196" s="77">
        <v>-0.58371610780397176</v>
      </c>
      <c r="AE196" s="77">
        <v>-2.1475467102836023</v>
      </c>
      <c r="AF196" s="78">
        <v>-1.588799999999992</v>
      </c>
      <c r="AH196" s="2">
        <v>43466</v>
      </c>
      <c r="AI196" s="76">
        <v>2.5558060540580843</v>
      </c>
      <c r="AJ196" s="77">
        <v>5.7866831848557218E-2</v>
      </c>
      <c r="AK196" s="77">
        <v>-3.0564728651604196</v>
      </c>
      <c r="AL196" s="77">
        <v>-0.89971393564763691</v>
      </c>
      <c r="AM196" s="77">
        <v>-1.1257914084426031</v>
      </c>
      <c r="AN196" s="78">
        <v>0.89356666666664353</v>
      </c>
      <c r="AO196" s="110"/>
      <c r="AP196" s="110"/>
      <c r="AQ196" s="172">
        <v>43466</v>
      </c>
      <c r="AR196" s="173">
        <f>IF(MONTH(Serie_Encadeada[[#This Row],[Período]])=1,Serie_Encadeada[[#This Row],[Fat.real]],Serie_Encadeada[[#This Row],[Fat.real]]+AR195)</f>
        <v>83.213200000000001</v>
      </c>
      <c r="AS196" s="173">
        <f>IF(MONTH(Serie_Encadeada[[#This Row],[Período]])=1,Serie_Encadeada[[#This Row],[Emprego]],Serie_Encadeada[[#This Row],[Emprego]]+AS195)</f>
        <v>102.25</v>
      </c>
      <c r="AT196" s="173">
        <f>IF(MONTH(Serie_Encadeada[[#This Row],[Período]])=1,Serie_Encadeada[[#This Row],[Horas]],Serie_Encadeada[[#This Row],[Horas]]+AT195)</f>
        <v>92.76</v>
      </c>
      <c r="AU196" s="173">
        <f>IF(MONTH(Serie_Encadeada[[#This Row],[Período]])=1,Serie_Encadeada[[#This Row],[Massa Real]],Serie_Encadeada[[#This Row],[Massa Real]]+AU195)</f>
        <v>124.6033</v>
      </c>
      <c r="AV196" s="173">
        <f>IF(MONTH(Serie_Encadeada[[#This Row],[Período]])=1,Serie_Encadeada[[#This Row],[RMR Real]],Serie_Encadeada[[#This Row],[RMR Real]]+AV195)</f>
        <v>119.89</v>
      </c>
      <c r="AW196" s="173">
        <f>IF(MONTH(Serie_Encadeada[[#This Row],[Período]])=1,Serie_Encadeada[[#This Row],[UCI]],Serie_Encadeada[[#This Row],[UCI]]+AW195)</f>
        <v>77.92</v>
      </c>
      <c r="AX196" s="173">
        <f t="shared" ref="AX196" si="66">AW196/MONTH(AQ196)</f>
        <v>77.92</v>
      </c>
      <c r="AY196" s="172">
        <v>43221</v>
      </c>
      <c r="AZ196" s="174">
        <f t="shared" ref="AZ196" si="67">SUM(C185:C196)</f>
        <v>1170.5852</v>
      </c>
      <c r="BA196" s="175">
        <f t="shared" ref="BA196" si="68">SUM(D185:D196)</f>
        <v>1242.0165999999999</v>
      </c>
      <c r="BB196" s="175">
        <f t="shared" ref="BB196" si="69">SUM(E185:E196)</f>
        <v>1180.1206999999999</v>
      </c>
      <c r="BC196" s="176">
        <f t="shared" ref="BC196" si="70">SUM(F185:F196)</f>
        <v>1496.7358999999999</v>
      </c>
      <c r="BD196" s="176">
        <f t="shared" ref="BD196" si="71">SUM(G185:G196)</f>
        <v>1444.4457000000002</v>
      </c>
      <c r="BE196" s="176">
        <f t="shared" ref="BE196" si="72">SUM(H185:H196)/12</f>
        <v>79.582099999999983</v>
      </c>
      <c r="BG196" s="110"/>
    </row>
    <row r="197" spans="1:59" ht="12.75" customHeight="1" x14ac:dyDescent="0.3">
      <c r="A197" s="2">
        <v>43497</v>
      </c>
      <c r="B197" s="31" t="str">
        <f>MONTH(Serie_Encadeada[[#This Row],[Período]])&amp;YEAR(Serie_Encadeada[[#This Row],[Período]])</f>
        <v>22019</v>
      </c>
      <c r="C197" s="5">
        <v>83.72</v>
      </c>
      <c r="D197" s="5">
        <v>102.25</v>
      </c>
      <c r="E197" s="5">
        <v>92.76</v>
      </c>
      <c r="F197" s="5">
        <v>122.59</v>
      </c>
      <c r="G197" s="5">
        <v>119.89</v>
      </c>
      <c r="H197" s="5">
        <v>77.92</v>
      </c>
      <c r="J197" s="2">
        <v>43497</v>
      </c>
      <c r="K197" s="56">
        <v>0.60903798916517859</v>
      </c>
      <c r="L197" s="57">
        <v>0</v>
      </c>
      <c r="M197" s="57">
        <v>0</v>
      </c>
      <c r="N197" s="58">
        <v>-1.6157678006922778</v>
      </c>
      <c r="O197" s="58">
        <v>0</v>
      </c>
      <c r="P197" s="11">
        <v>0</v>
      </c>
      <c r="R197" s="2">
        <v>43497</v>
      </c>
      <c r="S197" s="76">
        <v>-0.15134727700130382</v>
      </c>
      <c r="T197" s="77">
        <v>-0.18703339268421618</v>
      </c>
      <c r="U197" s="77">
        <v>-3.0292386289864801</v>
      </c>
      <c r="V197" s="77">
        <v>-3.9896118624010328</v>
      </c>
      <c r="W197" s="77">
        <v>-3.8115158210760973</v>
      </c>
      <c r="X197" s="78">
        <v>-0.42569999999999197</v>
      </c>
      <c r="Z197" s="2">
        <v>43497</v>
      </c>
      <c r="AA197" s="76">
        <v>-2.9635851573694323</v>
      </c>
      <c r="AB197" s="77">
        <v>-0.11673398815075581</v>
      </c>
      <c r="AC197" s="77">
        <v>-4.2542649997522757</v>
      </c>
      <c r="AD197" s="77">
        <v>-2.3024753081784306</v>
      </c>
      <c r="AE197" s="77">
        <v>-2.9866658251130138</v>
      </c>
      <c r="AF197" s="78">
        <v>-1.0072499999999849</v>
      </c>
      <c r="AH197" s="2">
        <v>43497</v>
      </c>
      <c r="AI197" s="76">
        <v>2.3301684892809935</v>
      </c>
      <c r="AJ197" s="77">
        <v>0.18089960281794185</v>
      </c>
      <c r="AK197" s="77">
        <v>-3.0440221943479902</v>
      </c>
      <c r="AL197" s="77">
        <v>-1.1951501399497511</v>
      </c>
      <c r="AM197" s="77">
        <v>-1.5479462893184375</v>
      </c>
      <c r="AN197" s="78">
        <v>0.70771666666666988</v>
      </c>
      <c r="AO197" s="110"/>
      <c r="AP197" s="110"/>
      <c r="AQ197" s="45">
        <v>43497</v>
      </c>
      <c r="AR197" s="52">
        <f>IF(MONTH(Serie_Encadeada[[#This Row],[Período]])=1,Serie_Encadeada[[#This Row],[Fat.real]],Serie_Encadeada[[#This Row],[Fat.real]]+AR196)</f>
        <v>166.9332</v>
      </c>
      <c r="AS197" s="52">
        <f>IF(MONTH(Serie_Encadeada[[#This Row],[Período]])=1,Serie_Encadeada[[#This Row],[Emprego]],Serie_Encadeada[[#This Row],[Emprego]]+AS196)</f>
        <v>204.5</v>
      </c>
      <c r="AT197" s="52">
        <f>IF(MONTH(Serie_Encadeada[[#This Row],[Período]])=1,Serie_Encadeada[[#This Row],[Horas]],Serie_Encadeada[[#This Row],[Horas]]+AT196)</f>
        <v>185.52</v>
      </c>
      <c r="AU197" s="52">
        <f>IF(MONTH(Serie_Encadeada[[#This Row],[Período]])=1,Serie_Encadeada[[#This Row],[Massa Real]],Serie_Encadeada[[#This Row],[Massa Real]]+AU196)</f>
        <v>247.19330000000002</v>
      </c>
      <c r="AV197" s="52">
        <f>IF(MONTH(Serie_Encadeada[[#This Row],[Período]])=1,Serie_Encadeada[[#This Row],[RMR Real]],Serie_Encadeada[[#This Row],[RMR Real]]+AV196)</f>
        <v>239.78</v>
      </c>
      <c r="AW197" s="52">
        <f>IF(MONTH(Serie_Encadeada[[#This Row],[Período]])=1,Serie_Encadeada[[#This Row],[UCI]],Serie_Encadeada[[#This Row],[UCI]]+AW196)</f>
        <v>155.84</v>
      </c>
      <c r="AX197" s="52">
        <f t="shared" ref="AX197" si="73">AW197/MONTH(AQ197)</f>
        <v>77.92</v>
      </c>
      <c r="AY197" s="45">
        <v>43221</v>
      </c>
      <c r="AZ197" s="46">
        <f t="shared" ref="AZ197" si="74">SUM(C186:C197)</f>
        <v>1170.4583</v>
      </c>
      <c r="BA197" s="48">
        <f t="shared" ref="BA197" si="75">SUM(D186:D197)</f>
        <v>1241.825</v>
      </c>
      <c r="BB197" s="48">
        <f t="shared" ref="BB197" si="76">SUM(E186:E197)</f>
        <v>1177.223</v>
      </c>
      <c r="BC197" s="49">
        <f t="shared" ref="BC197" si="77">SUM(F186:F197)</f>
        <v>1491.6417999999999</v>
      </c>
      <c r="BD197" s="49">
        <f t="shared" ref="BD197" si="78">SUM(G186:G197)</f>
        <v>1439.6950000000004</v>
      </c>
      <c r="BE197" s="49">
        <f t="shared" ref="BE197" si="79">SUM(H186:H197)/12</f>
        <v>79.546624999999992</v>
      </c>
      <c r="BG197" s="110"/>
    </row>
    <row r="198" spans="1:59" ht="12.75" customHeight="1" x14ac:dyDescent="0.3">
      <c r="A198" s="2">
        <v>43525</v>
      </c>
      <c r="B198" s="31" t="str">
        <f>MONTH(Serie_Encadeada[[#This Row],[Período]])&amp;YEAR(Serie_Encadeada[[#This Row],[Período]])</f>
        <v>32019</v>
      </c>
      <c r="C198" s="5">
        <v>92.6</v>
      </c>
      <c r="D198" s="5">
        <v>102.82</v>
      </c>
      <c r="E198" s="5">
        <v>92.52</v>
      </c>
      <c r="F198" s="5">
        <v>120.25</v>
      </c>
      <c r="G198" s="5">
        <v>116.95</v>
      </c>
      <c r="H198" s="5">
        <v>78.89</v>
      </c>
      <c r="J198" s="2">
        <v>43525</v>
      </c>
      <c r="K198" s="56">
        <v>10.606784519827993</v>
      </c>
      <c r="L198" s="57">
        <v>0.55745721271392978</v>
      </c>
      <c r="M198" s="57">
        <v>-0.25873221216042375</v>
      </c>
      <c r="N198" s="58">
        <v>-1.908801696712622</v>
      </c>
      <c r="O198" s="58">
        <v>-2.4522478939027423</v>
      </c>
      <c r="P198" s="11">
        <v>0.96999999999999886</v>
      </c>
      <c r="R198" s="2">
        <v>43525</v>
      </c>
      <c r="S198" s="76">
        <v>-7.5557685300269055</v>
      </c>
      <c r="T198" s="77">
        <v>-2.9849091936185328E-2</v>
      </c>
      <c r="U198" s="77">
        <v>-8.3493976142314033</v>
      </c>
      <c r="V198" s="77">
        <v>-2.0925727954951969</v>
      </c>
      <c r="W198" s="77">
        <v>-2.0652139324480268</v>
      </c>
      <c r="X198" s="78">
        <v>-0.89690000000000225</v>
      </c>
      <c r="Z198" s="2">
        <v>43525</v>
      </c>
      <c r="AA198" s="76">
        <v>-4.6534900808229329</v>
      </c>
      <c r="AB198" s="77">
        <v>-8.7681739668135916E-2</v>
      </c>
      <c r="AC198" s="77">
        <v>-5.656984213051536</v>
      </c>
      <c r="AD198" s="77">
        <v>-2.2338814668298235</v>
      </c>
      <c r="AE198" s="77">
        <v>-2.6864943650479907</v>
      </c>
      <c r="AF198" s="78">
        <v>-0.9704666666666526</v>
      </c>
      <c r="AH198" s="2">
        <v>43525</v>
      </c>
      <c r="AI198" s="76">
        <v>1.3847080807084704</v>
      </c>
      <c r="AJ198" s="77">
        <v>0.24582863470898145</v>
      </c>
      <c r="AK198" s="77">
        <v>-3.3512103028368116</v>
      </c>
      <c r="AL198" s="77">
        <v>-1.2419175972791558</v>
      </c>
      <c r="AM198" s="77">
        <v>-1.6587534066703811</v>
      </c>
      <c r="AN198" s="78">
        <v>0.52133333333331677</v>
      </c>
      <c r="AO198" s="110"/>
      <c r="AP198" s="110"/>
      <c r="AQ198" s="172">
        <v>43525</v>
      </c>
      <c r="AR198" s="173">
        <f>IF(MONTH(Serie_Encadeada[[#This Row],[Período]])=1,Serie_Encadeada[[#This Row],[Fat.real]],Serie_Encadeada[[#This Row],[Fat.real]]+AR197)</f>
        <v>259.53319999999997</v>
      </c>
      <c r="AS198" s="173">
        <f>IF(MONTH(Serie_Encadeada[[#This Row],[Período]])=1,Serie_Encadeada[[#This Row],[Emprego]],Serie_Encadeada[[#This Row],[Emprego]]+AS197)</f>
        <v>307.32</v>
      </c>
      <c r="AT198" s="173">
        <f>IF(MONTH(Serie_Encadeada[[#This Row],[Período]])=1,Serie_Encadeada[[#This Row],[Horas]],Serie_Encadeada[[#This Row],[Horas]]+AT197)</f>
        <v>278.04000000000002</v>
      </c>
      <c r="AU198" s="173">
        <f>IF(MONTH(Serie_Encadeada[[#This Row],[Período]])=1,Serie_Encadeada[[#This Row],[Massa Real]],Serie_Encadeada[[#This Row],[Massa Real]]+AU197)</f>
        <v>367.44330000000002</v>
      </c>
      <c r="AV198" s="173">
        <f>IF(MONTH(Serie_Encadeada[[#This Row],[Período]])=1,Serie_Encadeada[[#This Row],[RMR Real]],Serie_Encadeada[[#This Row],[RMR Real]]+AV197)</f>
        <v>356.73</v>
      </c>
      <c r="AW198" s="173">
        <f>IF(MONTH(Serie_Encadeada[[#This Row],[Período]])=1,Serie_Encadeada[[#This Row],[UCI]],Serie_Encadeada[[#This Row],[UCI]]+AW197)</f>
        <v>234.73000000000002</v>
      </c>
      <c r="AX198" s="173">
        <f t="shared" ref="AX198" si="80">AW198/MONTH(AQ198)</f>
        <v>78.243333333333339</v>
      </c>
      <c r="AY198" s="172">
        <v>43221</v>
      </c>
      <c r="AZ198" s="174">
        <f t="shared" ref="AZ198" si="81">SUM(C187:C198)</f>
        <v>1162.8897999999999</v>
      </c>
      <c r="BA198" s="175">
        <f t="shared" ref="BA198" si="82">SUM(D187:D198)</f>
        <v>1241.7942999999998</v>
      </c>
      <c r="BB198" s="175">
        <f t="shared" ref="BB198" si="83">SUM(E187:E198)</f>
        <v>1168.7944</v>
      </c>
      <c r="BC198" s="176">
        <f t="shared" ref="BC198" si="84">SUM(F187:F198)</f>
        <v>1489.0717</v>
      </c>
      <c r="BD198" s="176">
        <f t="shared" ref="BD198" si="85">SUM(G187:G198)</f>
        <v>1437.2288000000003</v>
      </c>
      <c r="BE198" s="176">
        <f t="shared" ref="BE198" si="86">SUM(H187:H198)/12</f>
        <v>79.471883333333324</v>
      </c>
      <c r="BG198" s="110"/>
    </row>
    <row r="199" spans="1:59" ht="12.75" customHeight="1" x14ac:dyDescent="0.3">
      <c r="A199" s="2">
        <v>43556</v>
      </c>
      <c r="B199" s="31" t="str">
        <f>MONTH(Serie_Encadeada[[#This Row],[Período]])&amp;YEAR(Serie_Encadeada[[#This Row],[Período]])</f>
        <v>42019</v>
      </c>
      <c r="C199" s="5">
        <v>89.05</v>
      </c>
      <c r="D199" s="5">
        <v>103.9299</v>
      </c>
      <c r="E199" s="5">
        <v>106.47</v>
      </c>
      <c r="F199" s="5">
        <v>115.08</v>
      </c>
      <c r="G199" s="5">
        <v>110.73</v>
      </c>
      <c r="H199" s="5">
        <v>66.08</v>
      </c>
      <c r="J199" s="2">
        <v>43556</v>
      </c>
      <c r="K199" s="56">
        <v>-3.8336933045356343</v>
      </c>
      <c r="L199" s="57">
        <v>1.0794592491733226</v>
      </c>
      <c r="M199" s="57">
        <v>15.077821011673155</v>
      </c>
      <c r="N199" s="58">
        <v>-4.2993762993763012</v>
      </c>
      <c r="O199" s="58">
        <v>-5.3185121846943124</v>
      </c>
      <c r="P199" s="11">
        <v>-12.810000000000002</v>
      </c>
      <c r="R199" s="2">
        <v>43556</v>
      </c>
      <c r="S199" s="76">
        <v>-6.6246678648348869</v>
      </c>
      <c r="T199" s="77">
        <v>-0.29882561055395956</v>
      </c>
      <c r="U199" s="77">
        <v>5.7100504473341083</v>
      </c>
      <c r="V199" s="77">
        <v>-3.1030107278809536</v>
      </c>
      <c r="W199" s="77">
        <v>-2.8118984988638109</v>
      </c>
      <c r="X199" s="78">
        <v>-14.3416</v>
      </c>
      <c r="Z199" s="2">
        <v>43556</v>
      </c>
      <c r="AA199" s="76">
        <v>-5.1649246751211617</v>
      </c>
      <c r="AB199" s="77">
        <v>-0.14112581589879131</v>
      </c>
      <c r="AC199" s="77">
        <v>-2.7617228505525913</v>
      </c>
      <c r="AD199" s="77">
        <v>-2.4425783515067896</v>
      </c>
      <c r="AE199" s="77">
        <v>-2.7162288210195791</v>
      </c>
      <c r="AF199" s="78">
        <v>-4.3132499999999965</v>
      </c>
      <c r="AH199" s="2">
        <v>43556</v>
      </c>
      <c r="AI199" s="76">
        <v>1.7010048554283105E-2</v>
      </c>
      <c r="AJ199" s="77">
        <v>0.15612147528663867</v>
      </c>
      <c r="AK199" s="77">
        <v>-2.8872498916463964</v>
      </c>
      <c r="AL199" s="77">
        <v>-1.3081277626951027</v>
      </c>
      <c r="AM199" s="77">
        <v>-1.6416907922663906</v>
      </c>
      <c r="AN199" s="78">
        <v>-1.1622083333333393</v>
      </c>
      <c r="AO199" s="110"/>
      <c r="AP199" s="110"/>
      <c r="AQ199" s="172">
        <v>43556</v>
      </c>
      <c r="AR199" s="173">
        <f>IF(MONTH(Serie_Encadeada[[#This Row],[Período]])=1,Serie_Encadeada[[#This Row],[Fat.real]],Serie_Encadeada[[#This Row],[Fat.real]]+AR198)</f>
        <v>348.58319999999998</v>
      </c>
      <c r="AS199" s="173">
        <f>IF(MONTH(Serie_Encadeada[[#This Row],[Período]])=1,Serie_Encadeada[[#This Row],[Emprego]],Serie_Encadeada[[#This Row],[Emprego]]+AS198)</f>
        <v>411.24990000000003</v>
      </c>
      <c r="AT199" s="173">
        <f>IF(MONTH(Serie_Encadeada[[#This Row],[Período]])=1,Serie_Encadeada[[#This Row],[Horas]],Serie_Encadeada[[#This Row],[Horas]]+AT198)</f>
        <v>384.51</v>
      </c>
      <c r="AU199" s="173">
        <f>IF(MONTH(Serie_Encadeada[[#This Row],[Período]])=1,Serie_Encadeada[[#This Row],[Massa Real]],Serie_Encadeada[[#This Row],[Massa Real]]+AU198)</f>
        <v>482.52330000000001</v>
      </c>
      <c r="AV199" s="173">
        <f>IF(MONTH(Serie_Encadeada[[#This Row],[Período]])=1,Serie_Encadeada[[#This Row],[RMR Real]],Serie_Encadeada[[#This Row],[RMR Real]]+AV198)</f>
        <v>467.46000000000004</v>
      </c>
      <c r="AW199" s="173">
        <f>IF(MONTH(Serie_Encadeada[[#This Row],[Período]])=1,Serie_Encadeada[[#This Row],[UCI]],Serie_Encadeada[[#This Row],[UCI]]+AW198)</f>
        <v>300.81</v>
      </c>
      <c r="AX199" s="173">
        <f t="shared" ref="AX199" si="87">AW199/MONTH(AQ199)</f>
        <v>75.202500000000001</v>
      </c>
      <c r="AY199" s="172">
        <v>43221</v>
      </c>
      <c r="AZ199" s="174">
        <f t="shared" ref="AZ199" si="88">SUM(C188:C199)</f>
        <v>1156.5719999999999</v>
      </c>
      <c r="BA199" s="175">
        <f t="shared" ref="BA199" si="89">SUM(D188:D199)</f>
        <v>1241.4828</v>
      </c>
      <c r="BB199" s="175">
        <f t="shared" ref="BB199" si="90">SUM(E188:E199)</f>
        <v>1174.5454999999999</v>
      </c>
      <c r="BC199" s="176">
        <f t="shared" ref="BC199" si="91">SUM(F188:F199)</f>
        <v>1485.3863999999999</v>
      </c>
      <c r="BD199" s="176">
        <f t="shared" ref="BD199" si="92">SUM(G188:G199)</f>
        <v>1434.0251000000003</v>
      </c>
      <c r="BE199" s="176">
        <f t="shared" ref="BE199" si="93">SUM(H188:H199)/12</f>
        <v>78.276749999999993</v>
      </c>
      <c r="BG199" s="110"/>
    </row>
    <row r="200" spans="1:59" ht="12.75" customHeight="1" x14ac:dyDescent="0.3">
      <c r="A200" s="2">
        <v>43586</v>
      </c>
      <c r="B200" s="31" t="str">
        <f>MONTH(Serie_Encadeada[[#This Row],[Período]])&amp;YEAR(Serie_Encadeada[[#This Row],[Período]])</f>
        <v>52019</v>
      </c>
      <c r="C200" s="5">
        <v>94.95</v>
      </c>
      <c r="D200" s="5">
        <v>105.38</v>
      </c>
      <c r="E200" s="5">
        <v>102.93</v>
      </c>
      <c r="F200" s="5">
        <v>122.24</v>
      </c>
      <c r="G200" s="5">
        <v>116</v>
      </c>
      <c r="H200" s="5">
        <v>81.099999999999994</v>
      </c>
      <c r="J200" s="2">
        <v>43586</v>
      </c>
      <c r="K200" s="56">
        <v>6.6254912970241504</v>
      </c>
      <c r="L200" s="57">
        <v>1.3952673869598564</v>
      </c>
      <c r="M200" s="57">
        <v>-3.3248802479571635</v>
      </c>
      <c r="N200" s="58">
        <v>6.2217587765032993</v>
      </c>
      <c r="O200" s="58">
        <v>4.7593244829766057</v>
      </c>
      <c r="P200" s="11">
        <v>15.019999999999996</v>
      </c>
      <c r="R200" s="2">
        <v>43586</v>
      </c>
      <c r="S200" s="76">
        <v>11.987299849975942</v>
      </c>
      <c r="T200" s="77">
        <v>8.1581019259384144E-2</v>
      </c>
      <c r="U200" s="77">
        <v>1.9344066502470501</v>
      </c>
      <c r="V200" s="77">
        <v>0.50540471431519529</v>
      </c>
      <c r="W200" s="77">
        <v>0.42394487764294536</v>
      </c>
      <c r="X200" s="78">
        <v>2.343599999999995</v>
      </c>
      <c r="Z200" s="2">
        <v>43586</v>
      </c>
      <c r="AA200" s="76">
        <v>-1.9500205812171141</v>
      </c>
      <c r="AB200" s="77">
        <v>-9.5779513355746207E-2</v>
      </c>
      <c r="AC200" s="77">
        <v>-1.8064597747737148</v>
      </c>
      <c r="AD200" s="77">
        <v>-1.8607347227827762</v>
      </c>
      <c r="AE200" s="77">
        <v>-2.1076567462850768</v>
      </c>
      <c r="AF200" s="78">
        <v>-2.9818800000000039</v>
      </c>
      <c r="AH200" s="2">
        <v>43586</v>
      </c>
      <c r="AI200" s="76">
        <v>2.0818836739502582</v>
      </c>
      <c r="AJ200" s="77">
        <v>5.1808093602396015E-2</v>
      </c>
      <c r="AK200" s="77">
        <v>-2.3443683894582144</v>
      </c>
      <c r="AL200" s="77">
        <v>-1.4537745928521844</v>
      </c>
      <c r="AM200" s="77">
        <v>-1.6896863710621195</v>
      </c>
      <c r="AN200" s="78">
        <v>-0.98028333333333251</v>
      </c>
      <c r="AQ200" s="172">
        <v>43586</v>
      </c>
      <c r="AR200" s="173">
        <f>IF(MONTH(Serie_Encadeada[[#This Row],[Período]])=1,Serie_Encadeada[[#This Row],[Fat.real]],Serie_Encadeada[[#This Row],[Fat.real]]+AR199)</f>
        <v>443.53319999999997</v>
      </c>
      <c r="AS200" s="173">
        <f>IF(MONTH(Serie_Encadeada[[#This Row],[Período]])=1,Serie_Encadeada[[#This Row],[Emprego]],Serie_Encadeada[[#This Row],[Emprego]]+AS199)</f>
        <v>516.62990000000002</v>
      </c>
      <c r="AT200" s="173">
        <f>IF(MONTH(Serie_Encadeada[[#This Row],[Período]])=1,Serie_Encadeada[[#This Row],[Horas]],Serie_Encadeada[[#This Row],[Horas]]+AT199)</f>
        <v>487.44</v>
      </c>
      <c r="AU200" s="173">
        <f>IF(MONTH(Serie_Encadeada[[#This Row],[Período]])=1,Serie_Encadeada[[#This Row],[Massa Real]],Serie_Encadeada[[#This Row],[Massa Real]]+AU199)</f>
        <v>604.76329999999996</v>
      </c>
      <c r="AV200" s="173">
        <f>IF(MONTH(Serie_Encadeada[[#This Row],[Período]])=1,Serie_Encadeada[[#This Row],[RMR Real]],Serie_Encadeada[[#This Row],[RMR Real]]+AV199)</f>
        <v>583.46</v>
      </c>
      <c r="AW200" s="173">
        <f>IF(MONTH(Serie_Encadeada[[#This Row],[Período]])=1,Serie_Encadeada[[#This Row],[UCI]],Serie_Encadeada[[#This Row],[UCI]]+AW199)</f>
        <v>381.90999999999997</v>
      </c>
      <c r="AX200" s="173">
        <f t="shared" ref="AX200" si="94">AW200/MONTH(AQ200)</f>
        <v>76.381999999999991</v>
      </c>
      <c r="AY200" s="172">
        <v>43221</v>
      </c>
      <c r="AZ200" s="174">
        <f t="shared" ref="AZ200" si="95">SUM(C189:C200)</f>
        <v>1166.7356000000002</v>
      </c>
      <c r="BA200" s="175">
        <f t="shared" ref="BA200" si="96">SUM(D189:D200)</f>
        <v>1241.5687000000003</v>
      </c>
      <c r="BB200" s="175">
        <f t="shared" ref="BB200" si="97">SUM(E189:E200)</f>
        <v>1176.4987999999998</v>
      </c>
      <c r="BC200" s="176">
        <f t="shared" ref="BC200" si="98">SUM(F189:F200)</f>
        <v>1486.0011</v>
      </c>
      <c r="BD200" s="176">
        <f t="shared" ref="BD200" si="99">SUM(G189:G200)</f>
        <v>1434.5148000000002</v>
      </c>
      <c r="BE200" s="176">
        <f t="shared" ref="BE200" si="100">SUM(H189:H200)/12</f>
        <v>78.472049999999996</v>
      </c>
    </row>
    <row r="201" spans="1:59" ht="12.75" customHeight="1" x14ac:dyDescent="0.3">
      <c r="A201" s="2">
        <v>43617</v>
      </c>
      <c r="B201" s="31" t="str">
        <f>MONTH(Serie_Encadeada[[#This Row],[Período]])&amp;YEAR(Serie_Encadeada[[#This Row],[Período]])</f>
        <v>62019</v>
      </c>
      <c r="C201" s="5">
        <v>97.67</v>
      </c>
      <c r="D201" s="5">
        <v>105.64</v>
      </c>
      <c r="E201" s="5">
        <v>96.63</v>
      </c>
      <c r="F201" s="5">
        <v>117.76</v>
      </c>
      <c r="G201" s="5">
        <v>111.46</v>
      </c>
      <c r="H201" s="5">
        <v>78.209999999999994</v>
      </c>
      <c r="J201" s="2">
        <v>43617</v>
      </c>
      <c r="K201" s="56">
        <v>2.8646656134807782</v>
      </c>
      <c r="L201" s="57">
        <v>0.24672613399127455</v>
      </c>
      <c r="M201" s="57">
        <v>-6.1206645292917621</v>
      </c>
      <c r="N201" s="58">
        <v>-3.664921465968578</v>
      </c>
      <c r="O201" s="58">
        <v>-3.9137931034482811</v>
      </c>
      <c r="P201" s="11">
        <v>-2.8900000000000006</v>
      </c>
      <c r="R201" s="2">
        <v>43617</v>
      </c>
      <c r="S201" s="76">
        <v>-10.694610679889504</v>
      </c>
      <c r="T201" s="77">
        <v>1.2979640681814697</v>
      </c>
      <c r="U201" s="77">
        <v>-3.5379404456840646</v>
      </c>
      <c r="V201" s="77">
        <v>3.6631581171263505</v>
      </c>
      <c r="W201" s="77">
        <v>2.3227803594608578</v>
      </c>
      <c r="X201" s="78">
        <v>-1.051700000000011</v>
      </c>
      <c r="Z201" s="2">
        <v>43617</v>
      </c>
      <c r="AA201" s="76">
        <v>-3.6525816665049771</v>
      </c>
      <c r="AB201" s="77">
        <v>0.13812101351183328</v>
      </c>
      <c r="AC201" s="77">
        <v>-2.0971987901066442</v>
      </c>
      <c r="AD201" s="77">
        <v>-1.0009339181648935</v>
      </c>
      <c r="AE201" s="77">
        <v>-1.4230616301622778</v>
      </c>
      <c r="AF201" s="78">
        <v>-2.6601833333333502</v>
      </c>
      <c r="AH201" s="2">
        <v>43617</v>
      </c>
      <c r="AI201" s="76">
        <v>3.621967414245849E-2</v>
      </c>
      <c r="AJ201" s="77">
        <v>0.11612746908814442</v>
      </c>
      <c r="AK201" s="77">
        <v>-2.5346862783647199</v>
      </c>
      <c r="AL201" s="77">
        <v>-0.97256933424135861</v>
      </c>
      <c r="AM201" s="77">
        <v>-1.2730635596067437</v>
      </c>
      <c r="AN201" s="78">
        <v>-1.2202250000000134</v>
      </c>
      <c r="AQ201" s="172">
        <v>43617</v>
      </c>
      <c r="AR201" s="173">
        <f>IF(MONTH(Serie_Encadeada[[#This Row],[Período]])=1,Serie_Encadeada[[#This Row],[Fat.real]],Serie_Encadeada[[#This Row],[Fat.real]]+AR200)</f>
        <v>541.20319999999992</v>
      </c>
      <c r="AS201" s="173">
        <f>IF(MONTH(Serie_Encadeada[[#This Row],[Período]])=1,Serie_Encadeada[[#This Row],[Emprego]],Serie_Encadeada[[#This Row],[Emprego]]+AS200)</f>
        <v>622.26990000000001</v>
      </c>
      <c r="AT201" s="173">
        <f>IF(MONTH(Serie_Encadeada[[#This Row],[Período]])=1,Serie_Encadeada[[#This Row],[Horas]],Serie_Encadeada[[#This Row],[Horas]]+AT200)</f>
        <v>584.06999999999994</v>
      </c>
      <c r="AU201" s="173">
        <f>IF(MONTH(Serie_Encadeada[[#This Row],[Período]])=1,Serie_Encadeada[[#This Row],[Massa Real]],Serie_Encadeada[[#This Row],[Massa Real]]+AU200)</f>
        <v>722.52329999999995</v>
      </c>
      <c r="AV201" s="173">
        <f>IF(MONTH(Serie_Encadeada[[#This Row],[Período]])=1,Serie_Encadeada[[#This Row],[RMR Real]],Serie_Encadeada[[#This Row],[RMR Real]]+AV200)</f>
        <v>694.92000000000007</v>
      </c>
      <c r="AW201" s="173">
        <f>IF(MONTH(Serie_Encadeada[[#This Row],[Período]])=1,Serie_Encadeada[[#This Row],[UCI]],Serie_Encadeada[[#This Row],[UCI]]+AW200)</f>
        <v>460.11999999999995</v>
      </c>
      <c r="AX201" s="173">
        <f t="shared" ref="AX201" si="101">AW201/MONTH(AQ201)</f>
        <v>76.686666666666653</v>
      </c>
      <c r="AY201" s="172">
        <v>43221</v>
      </c>
      <c r="AZ201" s="174">
        <f t="shared" ref="AZ201" si="102">SUM(C190:C201)</f>
        <v>1155.0393000000001</v>
      </c>
      <c r="BA201" s="175">
        <f t="shared" ref="BA201" si="103">SUM(D190:D201)</f>
        <v>1242.9223000000004</v>
      </c>
      <c r="BB201" s="175">
        <f t="shared" ref="BB201" si="104">SUM(E190:E201)</f>
        <v>1172.9546999999998</v>
      </c>
      <c r="BC201" s="176">
        <f t="shared" ref="BC201" si="105">SUM(F190:F201)</f>
        <v>1490.1623999999999</v>
      </c>
      <c r="BD201" s="176">
        <f t="shared" ref="BD201" si="106">SUM(G190:G201)</f>
        <v>1437.0450000000001</v>
      </c>
      <c r="BE201" s="176">
        <f t="shared" ref="BE201" si="107">SUM(H190:H201)/12</f>
        <v>78.384408333333326</v>
      </c>
    </row>
    <row r="202" spans="1:59" ht="12.75" customHeight="1" x14ac:dyDescent="0.3">
      <c r="A202" s="2">
        <v>43647</v>
      </c>
      <c r="B202" s="31" t="str">
        <f>MONTH(Serie_Encadeada[[#This Row],[Período]])&amp;YEAR(Serie_Encadeada[[#This Row],[Período]])</f>
        <v>72019</v>
      </c>
      <c r="C202" s="5">
        <v>95.03</v>
      </c>
      <c r="D202" s="5">
        <v>106.03</v>
      </c>
      <c r="E202" s="5">
        <v>101.66</v>
      </c>
      <c r="F202" s="5">
        <v>119.53</v>
      </c>
      <c r="G202" s="5">
        <v>112.73</v>
      </c>
      <c r="H202" s="5">
        <v>81.02</v>
      </c>
      <c r="J202" s="2">
        <v>43647</v>
      </c>
      <c r="K202" s="56">
        <v>-2.7029794204975945</v>
      </c>
      <c r="L202" s="57">
        <v>0.36917834153729701</v>
      </c>
      <c r="M202" s="57">
        <v>5.2054227465590408</v>
      </c>
      <c r="N202" s="58">
        <v>1.5030570652173878</v>
      </c>
      <c r="O202" s="58">
        <v>1.1394222142472727</v>
      </c>
      <c r="P202" s="11">
        <v>2.8100000000000023</v>
      </c>
      <c r="R202" s="2">
        <v>43647</v>
      </c>
      <c r="S202" s="76">
        <v>-9.5436537776923238</v>
      </c>
      <c r="T202" s="77">
        <v>1.7985400843152677</v>
      </c>
      <c r="U202" s="77">
        <v>-0.4872853565758053</v>
      </c>
      <c r="V202" s="77">
        <v>1.0874106298659847</v>
      </c>
      <c r="W202" s="77">
        <v>-0.70028628055494535</v>
      </c>
      <c r="X202" s="78">
        <v>1.6713999999999913</v>
      </c>
      <c r="Z202" s="2">
        <v>43647</v>
      </c>
      <c r="AA202" s="76">
        <v>-4.5807689440857953</v>
      </c>
      <c r="AB202" s="77">
        <v>0.37647730751192848</v>
      </c>
      <c r="AC202" s="77">
        <v>-1.8618245746303455</v>
      </c>
      <c r="AD202" s="77">
        <v>-0.70976234817634209</v>
      </c>
      <c r="AE202" s="77">
        <v>-1.3228106987503141</v>
      </c>
      <c r="AF202" s="78">
        <v>-2.0413857142857097</v>
      </c>
      <c r="AH202" s="2">
        <v>43647</v>
      </c>
      <c r="AI202" s="76">
        <v>-1.6213644677102172</v>
      </c>
      <c r="AJ202" s="77">
        <v>0.22580677107911337</v>
      </c>
      <c r="AK202" s="77">
        <v>-2.5999904964002547</v>
      </c>
      <c r="AL202" s="77">
        <v>-0.87893498209876419</v>
      </c>
      <c r="AM202" s="77">
        <v>-1.2816714860227174</v>
      </c>
      <c r="AN202" s="78">
        <v>-1.0948750000000018</v>
      </c>
      <c r="AQ202" s="172">
        <v>43647</v>
      </c>
      <c r="AR202" s="173">
        <f>IF(MONTH(Serie_Encadeada[[#This Row],[Período]])=1,Serie_Encadeada[[#This Row],[Fat.real]],Serie_Encadeada[[#This Row],[Fat.real]]+AR201)</f>
        <v>636.2331999999999</v>
      </c>
      <c r="AS202" s="173">
        <f>IF(MONTH(Serie_Encadeada[[#This Row],[Período]])=1,Serie_Encadeada[[#This Row],[Emprego]],Serie_Encadeada[[#This Row],[Emprego]]+AS201)</f>
        <v>728.29989999999998</v>
      </c>
      <c r="AT202" s="173">
        <f>IF(MONTH(Serie_Encadeada[[#This Row],[Período]])=1,Serie_Encadeada[[#This Row],[Horas]],Serie_Encadeada[[#This Row],[Horas]]+AT201)</f>
        <v>685.7299999999999</v>
      </c>
      <c r="AU202" s="173">
        <f>IF(MONTH(Serie_Encadeada[[#This Row],[Período]])=1,Serie_Encadeada[[#This Row],[Massa Real]],Serie_Encadeada[[#This Row],[Massa Real]]+AU201)</f>
        <v>842.05329999999992</v>
      </c>
      <c r="AV202" s="173">
        <f>IF(MONTH(Serie_Encadeada[[#This Row],[Período]])=1,Serie_Encadeada[[#This Row],[RMR Real]],Serie_Encadeada[[#This Row],[RMR Real]]+AV201)</f>
        <v>807.65000000000009</v>
      </c>
      <c r="AW202" s="173">
        <f>IF(MONTH(Serie_Encadeada[[#This Row],[Período]])=1,Serie_Encadeada[[#This Row],[UCI]],Serie_Encadeada[[#This Row],[UCI]]+AW201)</f>
        <v>541.14</v>
      </c>
      <c r="AX202" s="173">
        <f t="shared" ref="AX202" si="108">AW202/MONTH(AQ202)</f>
        <v>77.305714285714288</v>
      </c>
      <c r="AY202" s="172">
        <v>43221</v>
      </c>
      <c r="AZ202" s="174">
        <f t="shared" ref="AZ202" si="109">SUM(C191:C202)</f>
        <v>1145.0131000000001</v>
      </c>
      <c r="BA202" s="175">
        <f t="shared" ref="BA202" si="110">SUM(D191:D202)</f>
        <v>1244.7955999999999</v>
      </c>
      <c r="BB202" s="175">
        <f t="shared" ref="BB202" si="111">SUM(E191:E202)</f>
        <v>1172.4568999999999</v>
      </c>
      <c r="BC202" s="176">
        <f t="shared" ref="BC202" si="112">SUM(F191:F202)</f>
        <v>1491.4482</v>
      </c>
      <c r="BD202" s="176">
        <f t="shared" ref="BD202" si="113">SUM(G191:G202)</f>
        <v>1436.25</v>
      </c>
      <c r="BE202" s="176">
        <f t="shared" ref="BE202" si="114">SUM(H191:H202)/12</f>
        <v>78.523691666666664</v>
      </c>
    </row>
    <row r="203" spans="1:59" ht="12.75" customHeight="1" x14ac:dyDescent="0.3">
      <c r="A203" s="2">
        <v>43678</v>
      </c>
      <c r="B203" s="31" t="str">
        <f>MONTH(Serie_Encadeada[[#This Row],[Período]])&amp;YEAR(Serie_Encadeada[[#This Row],[Período]])</f>
        <v>82019</v>
      </c>
      <c r="C203" s="5">
        <v>100.6</v>
      </c>
      <c r="D203" s="5">
        <v>107.17</v>
      </c>
      <c r="E203" s="5">
        <v>102.76</v>
      </c>
      <c r="F203" s="5">
        <v>117.29</v>
      </c>
      <c r="G203" s="5">
        <v>109.45</v>
      </c>
      <c r="H203" s="5">
        <v>81.23</v>
      </c>
      <c r="J203" s="2">
        <v>43678</v>
      </c>
      <c r="K203" s="56">
        <v>5.8613069556981934</v>
      </c>
      <c r="L203" s="57">
        <v>1.0751674054512879</v>
      </c>
      <c r="M203" s="57">
        <v>1.0820381664371519</v>
      </c>
      <c r="N203" s="58">
        <v>-1.8740065255584328</v>
      </c>
      <c r="O203" s="58">
        <v>-2.9096070256364777</v>
      </c>
      <c r="P203" s="11">
        <v>0.21000000000000796</v>
      </c>
      <c r="R203" s="2">
        <v>43678</v>
      </c>
      <c r="S203" s="76">
        <v>-8.9621595696063991</v>
      </c>
      <c r="T203" s="77">
        <v>3.7359259087178063</v>
      </c>
      <c r="U203" s="77">
        <v>0.27821447007999023</v>
      </c>
      <c r="V203" s="77">
        <v>2.0143684659140346</v>
      </c>
      <c r="W203" s="77">
        <v>-1.6534264952587809</v>
      </c>
      <c r="X203" s="78">
        <v>0.64880000000000848</v>
      </c>
      <c r="Z203" s="2">
        <v>43678</v>
      </c>
      <c r="AA203" s="76">
        <v>-5.2036575741926931</v>
      </c>
      <c r="AB203" s="77">
        <v>0.79519476130826772</v>
      </c>
      <c r="AC203" s="77">
        <v>-1.5881146390066614</v>
      </c>
      <c r="AD203" s="77">
        <v>-0.38454006275503594</v>
      </c>
      <c r="AE203" s="77">
        <v>-1.3623843393022033</v>
      </c>
      <c r="AF203" s="78">
        <v>-1.7051124999999985</v>
      </c>
      <c r="AH203" s="2">
        <v>43678</v>
      </c>
      <c r="AI203" s="76">
        <v>-3.2300398832768642</v>
      </c>
      <c r="AJ203" s="77">
        <v>0.57176621215115242</v>
      </c>
      <c r="AK203" s="77">
        <v>-2.289714825661235</v>
      </c>
      <c r="AL203" s="77">
        <v>-0.51050695633912979</v>
      </c>
      <c r="AM203" s="77">
        <v>-1.2275613415716715</v>
      </c>
      <c r="AN203" s="78">
        <v>-0.99515833333332182</v>
      </c>
      <c r="AQ203" s="172">
        <v>43678</v>
      </c>
      <c r="AR203" s="173">
        <f>IF(MONTH(Serie_Encadeada[[#This Row],[Período]])=1,Serie_Encadeada[[#This Row],[Fat.real]],Serie_Encadeada[[#This Row],[Fat.real]]+AR202)</f>
        <v>736.83319999999992</v>
      </c>
      <c r="AS203" s="173">
        <f>IF(MONTH(Serie_Encadeada[[#This Row],[Período]])=1,Serie_Encadeada[[#This Row],[Emprego]],Serie_Encadeada[[#This Row],[Emprego]]+AS202)</f>
        <v>835.46989999999994</v>
      </c>
      <c r="AT203" s="173">
        <f>IF(MONTH(Serie_Encadeada[[#This Row],[Período]])=1,Serie_Encadeada[[#This Row],[Horas]],Serie_Encadeada[[#This Row],[Horas]]+AT202)</f>
        <v>788.4899999999999</v>
      </c>
      <c r="AU203" s="173">
        <f>IF(MONTH(Serie_Encadeada[[#This Row],[Período]])=1,Serie_Encadeada[[#This Row],[Massa Real]],Serie_Encadeada[[#This Row],[Massa Real]]+AU202)</f>
        <v>959.34329999999989</v>
      </c>
      <c r="AV203" s="173">
        <f>IF(MONTH(Serie_Encadeada[[#This Row],[Período]])=1,Serie_Encadeada[[#This Row],[RMR Real]],Serie_Encadeada[[#This Row],[RMR Real]]+AV202)</f>
        <v>917.10000000000014</v>
      </c>
      <c r="AW203" s="173">
        <f>IF(MONTH(Serie_Encadeada[[#This Row],[Período]])=1,Serie_Encadeada[[#This Row],[UCI]],Serie_Encadeada[[#This Row],[UCI]]+AW202)</f>
        <v>622.37</v>
      </c>
      <c r="AX203" s="173">
        <f t="shared" ref="AX203" si="115">AW203/MONTH(AQ203)</f>
        <v>77.796250000000001</v>
      </c>
      <c r="AY203" s="172">
        <v>43221</v>
      </c>
      <c r="AZ203" s="174">
        <f t="shared" ref="AZ203" si="116">SUM(C192:C203)</f>
        <v>1135.1096</v>
      </c>
      <c r="BA203" s="175">
        <f t="shared" ref="BA203" si="117">SUM(D192:D203)</f>
        <v>1248.6552000000001</v>
      </c>
      <c r="BB203" s="175">
        <f t="shared" ref="BB203" si="118">SUM(E192:E203)</f>
        <v>1172.742</v>
      </c>
      <c r="BC203" s="176">
        <f t="shared" ref="BC203" si="119">SUM(F192:F203)</f>
        <v>1493.7641999999998</v>
      </c>
      <c r="BD203" s="176">
        <f t="shared" ref="BD203" si="120">SUM(G192:G203)</f>
        <v>1434.4099000000001</v>
      </c>
      <c r="BE203" s="176">
        <f t="shared" ref="BE203" si="121">SUM(H192:H203)/12</f>
        <v>78.57775833333335</v>
      </c>
    </row>
    <row r="204" spans="1:59" ht="12.75" customHeight="1" x14ac:dyDescent="0.3">
      <c r="A204" s="2">
        <v>43709</v>
      </c>
      <c r="B204" s="31" t="str">
        <f>MONTH(Serie_Encadeada[[#This Row],[Período]])&amp;YEAR(Serie_Encadeada[[#This Row],[Período]])</f>
        <v>92019</v>
      </c>
      <c r="C204" s="5">
        <v>99.55</v>
      </c>
      <c r="D204" s="5">
        <v>107.02</v>
      </c>
      <c r="E204" s="5">
        <v>98.03</v>
      </c>
      <c r="F204" s="5">
        <v>116.57</v>
      </c>
      <c r="G204" s="5">
        <v>108.92</v>
      </c>
      <c r="H204" s="5">
        <v>80.75</v>
      </c>
      <c r="J204" s="2">
        <v>43709</v>
      </c>
      <c r="K204" s="56">
        <v>-1.0437375745526811</v>
      </c>
      <c r="L204" s="57">
        <v>-0.13996454231595193</v>
      </c>
      <c r="M204" s="57">
        <v>-4.6029583495523587</v>
      </c>
      <c r="N204" s="58">
        <v>-0.61386307443090893</v>
      </c>
      <c r="O204" s="58">
        <v>-0.48423937871174155</v>
      </c>
      <c r="P204" s="11">
        <v>-0.48000000000000398</v>
      </c>
      <c r="R204" s="2">
        <v>43709</v>
      </c>
      <c r="S204" s="76">
        <v>-3.2843488719583886</v>
      </c>
      <c r="T204" s="77">
        <v>3.693512130842568</v>
      </c>
      <c r="U204" s="77">
        <v>1.9955884801065491</v>
      </c>
      <c r="V204" s="77">
        <v>5.5528189674531045</v>
      </c>
      <c r="W204" s="77">
        <v>1.7890652451834301</v>
      </c>
      <c r="X204" s="78">
        <v>0.24739999999999895</v>
      </c>
      <c r="Z204" s="2">
        <v>43709</v>
      </c>
      <c r="AA204" s="76">
        <v>-4.9792163422671232</v>
      </c>
      <c r="AB204" s="77">
        <v>1.116119348125028</v>
      </c>
      <c r="AC204" s="77">
        <v>-1.2042666312429198</v>
      </c>
      <c r="AD204" s="77">
        <v>0.22628185864308339</v>
      </c>
      <c r="AE204" s="77">
        <v>-1.0371223159253824</v>
      </c>
      <c r="AF204" s="78">
        <v>-1.4881666666666575</v>
      </c>
      <c r="AH204" s="2">
        <v>43709</v>
      </c>
      <c r="AI204" s="76">
        <v>-3.7129666647126771</v>
      </c>
      <c r="AJ204" s="77">
        <v>0.93479755616151228</v>
      </c>
      <c r="AK204" s="77">
        <v>-1.6687252452610548</v>
      </c>
      <c r="AL204" s="77">
        <v>0.23941495709923621</v>
      </c>
      <c r="AM204" s="77">
        <v>-0.8079769396087283</v>
      </c>
      <c r="AN204" s="78">
        <v>-0.95196666666666374</v>
      </c>
      <c r="AQ204" s="172">
        <v>43709</v>
      </c>
      <c r="AR204" s="173">
        <f>IF(MONTH(Serie_Encadeada[[#This Row],[Período]])=1,Serie_Encadeada[[#This Row],[Fat.real]],Serie_Encadeada[[#This Row],[Fat.real]]+AR203)</f>
        <v>836.38319999999987</v>
      </c>
      <c r="AS204" s="173">
        <f>IF(MONTH(Serie_Encadeada[[#This Row],[Período]])=1,Serie_Encadeada[[#This Row],[Emprego]],Serie_Encadeada[[#This Row],[Emprego]]+AS203)</f>
        <v>942.48989999999992</v>
      </c>
      <c r="AT204" s="173">
        <f>IF(MONTH(Serie_Encadeada[[#This Row],[Período]])=1,Serie_Encadeada[[#This Row],[Horas]],Serie_Encadeada[[#This Row],[Horas]]+AT203)</f>
        <v>886.51999999999987</v>
      </c>
      <c r="AU204" s="173">
        <f>IF(MONTH(Serie_Encadeada[[#This Row],[Período]])=1,Serie_Encadeada[[#This Row],[Massa Real]],Serie_Encadeada[[#This Row],[Massa Real]]+AU203)</f>
        <v>1075.9132999999999</v>
      </c>
      <c r="AV204" s="173">
        <f>IF(MONTH(Serie_Encadeada[[#This Row],[Período]])=1,Serie_Encadeada[[#This Row],[RMR Real]],Serie_Encadeada[[#This Row],[RMR Real]]+AV203)</f>
        <v>1026.0200000000002</v>
      </c>
      <c r="AW204" s="173">
        <f>IF(MONTH(Serie_Encadeada[[#This Row],[Período]])=1,Serie_Encadeada[[#This Row],[UCI]],Serie_Encadeada[[#This Row],[UCI]]+AW203)</f>
        <v>703.12</v>
      </c>
      <c r="AX204" s="173">
        <f t="shared" ref="AX204" si="122">AW204/MONTH(AQ204)</f>
        <v>78.12444444444445</v>
      </c>
      <c r="AY204" s="172">
        <v>43221</v>
      </c>
      <c r="AZ204" s="174">
        <f t="shared" ref="AZ204" si="123">SUM(C193:C204)</f>
        <v>1131.7289999999998</v>
      </c>
      <c r="BA204" s="175">
        <f t="shared" ref="BA204" si="124">SUM(D193:D204)</f>
        <v>1252.4672</v>
      </c>
      <c r="BB204" s="175">
        <f t="shared" ref="BB204" si="125">SUM(E193:E204)</f>
        <v>1174.6599999999999</v>
      </c>
      <c r="BC204" s="176">
        <f t="shared" ref="BC204" si="126">SUM(F193:F204)</f>
        <v>1499.8965999999998</v>
      </c>
      <c r="BD204" s="176">
        <f t="shared" ref="BD204" si="127">SUM(G193:G204)</f>
        <v>1436.3243000000002</v>
      </c>
      <c r="BE204" s="176">
        <f t="shared" ref="BE204" si="128">SUM(H193:H204)/12</f>
        <v>78.598375000000004</v>
      </c>
    </row>
    <row r="205" spans="1:59" ht="12.75" customHeight="1" x14ac:dyDescent="0.3">
      <c r="A205" s="2">
        <v>43739</v>
      </c>
      <c r="B205" s="31" t="str">
        <f>MONTH(Serie_Encadeada[[#This Row],[Período]])&amp;YEAR(Serie_Encadeada[[#This Row],[Período]])</f>
        <v>102019</v>
      </c>
      <c r="C205" s="5">
        <v>101.21</v>
      </c>
      <c r="D205" s="5">
        <v>107.32</v>
      </c>
      <c r="E205" s="5">
        <v>101.95</v>
      </c>
      <c r="F205" s="5">
        <v>119.01</v>
      </c>
      <c r="G205" s="5">
        <v>110.89</v>
      </c>
      <c r="H205" s="5">
        <v>81.52</v>
      </c>
      <c r="J205" s="2">
        <v>43739</v>
      </c>
      <c r="K205" s="56">
        <v>1.6675037669512773</v>
      </c>
      <c r="L205" s="57">
        <v>0.28032143524574582</v>
      </c>
      <c r="M205" s="57">
        <v>3.9987758849331856</v>
      </c>
      <c r="N205" s="58">
        <v>2.0931629064081769</v>
      </c>
      <c r="O205" s="58">
        <v>1.8086669114946738</v>
      </c>
      <c r="P205" s="11">
        <v>0.76999999999999602</v>
      </c>
      <c r="R205" s="2">
        <v>43739</v>
      </c>
      <c r="S205" s="76">
        <v>-3.8525479407288681</v>
      </c>
      <c r="T205" s="77">
        <v>4.3328462782086001</v>
      </c>
      <c r="U205" s="77">
        <v>1.9418446524278132</v>
      </c>
      <c r="V205" s="77">
        <v>3.266953013145907</v>
      </c>
      <c r="W205" s="77">
        <v>-1.0236805909481628</v>
      </c>
      <c r="X205" s="78">
        <v>0.66379999999999484</v>
      </c>
      <c r="Z205" s="2">
        <v>43739</v>
      </c>
      <c r="AA205" s="76">
        <v>-4.8588692451426176</v>
      </c>
      <c r="AB205" s="77">
        <v>1.435828095237093</v>
      </c>
      <c r="AC205" s="77">
        <v>-0.88878933460820819</v>
      </c>
      <c r="AD205" s="77">
        <v>0.52106905424714955</v>
      </c>
      <c r="AE205" s="77">
        <v>-1.035811420431304</v>
      </c>
      <c r="AF205" s="78">
        <v>-1.2729700000000008</v>
      </c>
      <c r="AH205" s="2">
        <v>43739</v>
      </c>
      <c r="AI205" s="76">
        <v>-4.2307768741423502</v>
      </c>
      <c r="AJ205" s="77">
        <v>1.3582257933150812</v>
      </c>
      <c r="AK205" s="77">
        <v>-1.2840187185855141</v>
      </c>
      <c r="AL205" s="77">
        <v>0.55635425790831416</v>
      </c>
      <c r="AM205" s="77">
        <v>-0.88117142177948427</v>
      </c>
      <c r="AN205" s="78">
        <v>-0.91412500000001273</v>
      </c>
      <c r="AQ205" s="172">
        <v>43739</v>
      </c>
      <c r="AR205" s="173">
        <f>IF(MONTH(Serie_Encadeada[[#This Row],[Período]])=1,Serie_Encadeada[[#This Row],[Fat.real]],Serie_Encadeada[[#This Row],[Fat.real]]+AR204)</f>
        <v>937.59319999999991</v>
      </c>
      <c r="AS205" s="173">
        <f>IF(MONTH(Serie_Encadeada[[#This Row],[Período]])=1,Serie_Encadeada[[#This Row],[Emprego]],Serie_Encadeada[[#This Row],[Emprego]]+AS204)</f>
        <v>1049.8099</v>
      </c>
      <c r="AT205" s="173">
        <f>IF(MONTH(Serie_Encadeada[[#This Row],[Período]])=1,Serie_Encadeada[[#This Row],[Horas]],Serie_Encadeada[[#This Row],[Horas]]+AT204)</f>
        <v>988.46999999999991</v>
      </c>
      <c r="AU205" s="173">
        <f>IF(MONTH(Serie_Encadeada[[#This Row],[Período]])=1,Serie_Encadeada[[#This Row],[Massa Real]],Serie_Encadeada[[#This Row],[Massa Real]]+AU204)</f>
        <v>1194.9232999999999</v>
      </c>
      <c r="AV205" s="173">
        <f>IF(MONTH(Serie_Encadeada[[#This Row],[Período]])=1,Serie_Encadeada[[#This Row],[RMR Real]],Serie_Encadeada[[#This Row],[RMR Real]]+AV204)</f>
        <v>1136.9100000000003</v>
      </c>
      <c r="AW205" s="173">
        <f>IF(MONTH(Serie_Encadeada[[#This Row],[Período]])=1,Serie_Encadeada[[#This Row],[UCI]],Serie_Encadeada[[#This Row],[UCI]]+AW204)</f>
        <v>784.64</v>
      </c>
      <c r="AX205" s="173">
        <f t="shared" ref="AX205" si="129">AW205/MONTH(AQ205)</f>
        <v>78.463999999999999</v>
      </c>
      <c r="AY205" s="172">
        <v>43221</v>
      </c>
      <c r="AZ205" s="174">
        <f t="shared" ref="AZ205" si="130">SUM(C194:C205)</f>
        <v>1127.6736000000001</v>
      </c>
      <c r="BA205" s="175">
        <f t="shared" ref="BA205" si="131">SUM(D194:D205)</f>
        <v>1256.9240999999997</v>
      </c>
      <c r="BB205" s="175">
        <f t="shared" ref="BB205" si="132">SUM(E194:E205)</f>
        <v>1176.6019999999999</v>
      </c>
      <c r="BC205" s="176">
        <f t="shared" ref="BC205" si="133">SUM(F194:F205)</f>
        <v>1503.6615999999999</v>
      </c>
      <c r="BD205" s="176">
        <f t="shared" ref="BD205" si="134">SUM(G194:G205)</f>
        <v>1435.1774000000003</v>
      </c>
      <c r="BE205" s="176">
        <f t="shared" ref="BE205" si="135">SUM(H194:H205)/12</f>
        <v>78.65369166666666</v>
      </c>
    </row>
    <row r="206" spans="1:59" ht="12.75" customHeight="1" x14ac:dyDescent="0.3">
      <c r="A206" s="2">
        <v>43770</v>
      </c>
      <c r="B206" s="31" t="str">
        <f>MONTH(Serie_Encadeada[[#This Row],[Período]])&amp;YEAR(Serie_Encadeada[[#This Row],[Período]])</f>
        <v>112019</v>
      </c>
      <c r="C206" s="5">
        <v>92.6</v>
      </c>
      <c r="D206" s="5">
        <v>108.35</v>
      </c>
      <c r="E206" s="5">
        <v>99.51</v>
      </c>
      <c r="F206" s="5">
        <v>140.19999999999999</v>
      </c>
      <c r="G206" s="5">
        <v>129.38999999999999</v>
      </c>
      <c r="H206" s="5">
        <v>81.94</v>
      </c>
      <c r="J206" s="2">
        <v>43770</v>
      </c>
      <c r="K206" s="56">
        <v>-8.5070645193162733</v>
      </c>
      <c r="L206" s="57">
        <v>0.95974655236675477</v>
      </c>
      <c r="M206" s="57">
        <v>-2.3933300637567414</v>
      </c>
      <c r="N206" s="58">
        <v>17.805226451558678</v>
      </c>
      <c r="O206" s="58">
        <v>16.683199567138594</v>
      </c>
      <c r="P206" s="11">
        <v>0.42000000000000171</v>
      </c>
      <c r="R206" s="2">
        <v>43770</v>
      </c>
      <c r="S206" s="76">
        <v>-4.3705548056894381</v>
      </c>
      <c r="T206" s="77">
        <v>4.3034436020161788</v>
      </c>
      <c r="U206" s="77">
        <v>0.40855616915780524</v>
      </c>
      <c r="V206" s="77">
        <v>5.8881196097697996</v>
      </c>
      <c r="W206" s="77">
        <v>1.5150766247001868</v>
      </c>
      <c r="X206" s="78">
        <v>1.6995000000000005</v>
      </c>
      <c r="Z206" s="2">
        <v>43770</v>
      </c>
      <c r="AA206" s="76">
        <v>-4.8151806652503915</v>
      </c>
      <c r="AB206" s="77">
        <v>1.6974008574067398</v>
      </c>
      <c r="AC206" s="77">
        <v>-0.7715246981752647</v>
      </c>
      <c r="AD206" s="77">
        <v>1.0589546200908697</v>
      </c>
      <c r="AE206" s="77">
        <v>-0.7810582789638898</v>
      </c>
      <c r="AF206" s="78">
        <v>-1.0027454545454617</v>
      </c>
      <c r="AH206" s="2">
        <v>43770</v>
      </c>
      <c r="AI206" s="76">
        <v>-4.6609759558330639</v>
      </c>
      <c r="AJ206" s="77">
        <v>1.6562284697834031</v>
      </c>
      <c r="AK206" s="77">
        <v>-1.1597412970066923</v>
      </c>
      <c r="AL206" s="77">
        <v>1.3568654148357844</v>
      </c>
      <c r="AM206" s="77">
        <v>-0.4083227685421475</v>
      </c>
      <c r="AN206" s="78">
        <v>-0.83285000000000764</v>
      </c>
      <c r="AO206" s="110"/>
      <c r="AP206" s="110"/>
      <c r="AQ206" s="3">
        <v>43770</v>
      </c>
      <c r="AR206" s="110">
        <f>IF(MONTH(Serie_Encadeada[[#This Row],[Período]])=1,Serie_Encadeada[[#This Row],[Fat.real]],Serie_Encadeada[[#This Row],[Fat.real]]+AR205)</f>
        <v>1030.1931999999999</v>
      </c>
      <c r="AS206" s="3">
        <f>IF(MONTH(Serie_Encadeada[[#This Row],[Período]])=1,Serie_Encadeada[[#This Row],[Emprego]],Serie_Encadeada[[#This Row],[Emprego]]+AS205)</f>
        <v>1158.1598999999999</v>
      </c>
      <c r="AT206" s="3">
        <f>IF(MONTH(Serie_Encadeada[[#This Row],[Período]])=1,Serie_Encadeada[[#This Row],[Horas]],Serie_Encadeada[[#This Row],[Horas]]+AT205)</f>
        <v>1087.98</v>
      </c>
      <c r="AU206" s="3">
        <f>IF(MONTH(Serie_Encadeada[[#This Row],[Período]])=1,Serie_Encadeada[[#This Row],[Massa Real]],Serie_Encadeada[[#This Row],[Massa Real]]+AU205)</f>
        <v>1335.1233</v>
      </c>
      <c r="AV206" s="3">
        <f>IF(MONTH(Serie_Encadeada[[#This Row],[Período]])=1,Serie_Encadeada[[#This Row],[RMR Real]],Serie_Encadeada[[#This Row],[RMR Real]]+AV205)</f>
        <v>1266.3000000000002</v>
      </c>
      <c r="AW206" s="3">
        <f>IF(MONTH(Serie_Encadeada[[#This Row],[Período]])=1,Serie_Encadeada[[#This Row],[UCI]],Serie_Encadeada[[#This Row],[UCI]]+AW205)</f>
        <v>866.57999999999993</v>
      </c>
      <c r="AX206" s="3">
        <f t="shared" ref="AX206" si="136">AW206/MONTH(AQ206)</f>
        <v>78.779999999999987</v>
      </c>
      <c r="AY206" s="3">
        <v>43221</v>
      </c>
      <c r="AZ206" s="3">
        <f t="shared" ref="AZ206" si="137">SUM(C195:C206)</f>
        <v>1123.4414999999999</v>
      </c>
      <c r="BA206" s="3">
        <f t="shared" ref="BA206" si="138">SUM(D195:D206)</f>
        <v>1261.3944999999999</v>
      </c>
      <c r="BB206" s="3">
        <f t="shared" ref="BB206" si="139">SUM(E195:E206)</f>
        <v>1177.0068999999999</v>
      </c>
      <c r="BC206" s="3">
        <f t="shared" ref="BC206" si="140">SUM(F195:F206)</f>
        <v>1511.4576999999999</v>
      </c>
      <c r="BD206" s="3">
        <f t="shared" ref="BD206" si="141">SUM(G195:G206)</f>
        <v>1437.1085000000003</v>
      </c>
      <c r="BE206" s="3">
        <f t="shared" ref="BE206" si="142">SUM(H195:H206)/12</f>
        <v>78.795316666666665</v>
      </c>
    </row>
    <row r="207" spans="1:59" ht="12.75" customHeight="1" x14ac:dyDescent="0.3">
      <c r="A207" s="2">
        <v>43800</v>
      </c>
      <c r="B207" s="31" t="str">
        <f>MONTH(Serie_Encadeada[[#This Row],[Período]])&amp;YEAR(Serie_Encadeada[[#This Row],[Período]])</f>
        <v>122019</v>
      </c>
      <c r="C207" s="5">
        <v>88.61</v>
      </c>
      <c r="D207" s="5">
        <v>107.01</v>
      </c>
      <c r="E207" s="5">
        <v>91.17</v>
      </c>
      <c r="F207" s="5">
        <v>180.03</v>
      </c>
      <c r="G207" s="5">
        <v>168.24</v>
      </c>
      <c r="H207" s="5">
        <v>81.11</v>
      </c>
      <c r="J207" s="2">
        <v>43800</v>
      </c>
      <c r="K207" s="56">
        <v>-4.3088552915766689</v>
      </c>
      <c r="L207" s="57">
        <v>-1.2367328103368613</v>
      </c>
      <c r="M207" s="57">
        <v>-8.3810672294241808</v>
      </c>
      <c r="N207" s="58">
        <v>28.409415121255361</v>
      </c>
      <c r="O207" s="58">
        <v>30.025504289357777</v>
      </c>
      <c r="P207" s="11">
        <v>-0.82999999999999829</v>
      </c>
      <c r="R207" s="2">
        <v>43800</v>
      </c>
      <c r="S207" s="76">
        <v>-4.9741389387259618</v>
      </c>
      <c r="T207" s="77">
        <v>3.6571072101795372</v>
      </c>
      <c r="U207" s="77">
        <v>2.4072499435563901</v>
      </c>
      <c r="V207" s="77">
        <v>2.0957907248954335</v>
      </c>
      <c r="W207" s="77">
        <v>-1.5037307862313645</v>
      </c>
      <c r="X207" s="78">
        <v>2.1461999999999932</v>
      </c>
      <c r="Z207" s="2">
        <v>43800</v>
      </c>
      <c r="AA207" s="76">
        <v>-4.8277896615101543</v>
      </c>
      <c r="AB207" s="77">
        <v>1.8602825619291778</v>
      </c>
      <c r="AC207" s="77">
        <v>-0.53280304406823076</v>
      </c>
      <c r="AD207" s="77">
        <v>1.1810473349171011</v>
      </c>
      <c r="AE207" s="77">
        <v>-0.86636031575101902</v>
      </c>
      <c r="AF207" s="78">
        <v>-0.74033333333333928</v>
      </c>
      <c r="AH207" s="2">
        <v>43800</v>
      </c>
      <c r="AI207" s="76">
        <v>-4.8277896615101543</v>
      </c>
      <c r="AJ207" s="77">
        <v>1.8602825619291778</v>
      </c>
      <c r="AK207" s="77">
        <v>-0.53280304406823076</v>
      </c>
      <c r="AL207" s="77">
        <v>1.1810473349171011</v>
      </c>
      <c r="AM207" s="77">
        <v>-0.86636031575101902</v>
      </c>
      <c r="AN207" s="78">
        <v>-0.74033333333333928</v>
      </c>
      <c r="AO207" s="110"/>
      <c r="AP207" s="110"/>
      <c r="AQ207" s="3">
        <v>43800</v>
      </c>
      <c r="AR207" s="110">
        <f>IF(MONTH(Serie_Encadeada[[#This Row],[Período]])=1,Serie_Encadeada[[#This Row],[Fat.real]],Serie_Encadeada[[#This Row],[Fat.real]]+AR206)</f>
        <v>1118.8031999999998</v>
      </c>
      <c r="AS207" s="3">
        <f>IF(MONTH(Serie_Encadeada[[#This Row],[Período]])=1,Serie_Encadeada[[#This Row],[Emprego]],Serie_Encadeada[[#This Row],[Emprego]]+AS206)</f>
        <v>1265.1698999999999</v>
      </c>
      <c r="AT207" s="3">
        <f>IF(MONTH(Serie_Encadeada[[#This Row],[Período]])=1,Serie_Encadeada[[#This Row],[Horas]],Serie_Encadeada[[#This Row],[Horas]]+AT206)</f>
        <v>1179.1500000000001</v>
      </c>
      <c r="AU207" s="3">
        <f>IF(MONTH(Serie_Encadeada[[#This Row],[Período]])=1,Serie_Encadeada[[#This Row],[Massa Real]],Serie_Encadeada[[#This Row],[Massa Real]]+AU206)</f>
        <v>1515.1532999999999</v>
      </c>
      <c r="AV207" s="3">
        <f>IF(MONTH(Serie_Encadeada[[#This Row],[Período]])=1,Serie_Encadeada[[#This Row],[RMR Real]],Serie_Encadeada[[#This Row],[RMR Real]]+AV206)</f>
        <v>1434.5400000000002</v>
      </c>
      <c r="AW207" s="3">
        <f>IF(MONTH(Serie_Encadeada[[#This Row],[Período]])=1,Serie_Encadeada[[#This Row],[UCI]],Serie_Encadeada[[#This Row],[UCI]]+AW206)</f>
        <v>947.68999999999994</v>
      </c>
      <c r="AX207" s="3">
        <f t="shared" ref="AX207" si="143">AW207/MONTH(AQ207)</f>
        <v>78.974166666666662</v>
      </c>
      <c r="AY207" s="3">
        <v>43221</v>
      </c>
      <c r="AZ207" s="3">
        <f t="shared" ref="AZ207" si="144">SUM(C196:C207)</f>
        <v>1118.8031999999998</v>
      </c>
      <c r="BA207" s="3">
        <f t="shared" ref="BA207" si="145">SUM(D196:D207)</f>
        <v>1265.1698999999999</v>
      </c>
      <c r="BB207" s="3">
        <f t="shared" ref="BB207" si="146">SUM(E196:E207)</f>
        <v>1179.1500000000001</v>
      </c>
      <c r="BC207" s="3">
        <f t="shared" ref="BC207" si="147">SUM(F196:F207)</f>
        <v>1515.1532999999999</v>
      </c>
      <c r="BD207" s="3">
        <f t="shared" ref="BD207" si="148">SUM(G196:G207)</f>
        <v>1434.5400000000002</v>
      </c>
      <c r="BE207" s="3">
        <f t="shared" ref="BE207" si="149">SUM(H196:H207)/12</f>
        <v>78.974166666666662</v>
      </c>
    </row>
    <row r="208" spans="1:59" ht="12.75" customHeight="1" x14ac:dyDescent="0.3">
      <c r="A208" s="2">
        <v>43831</v>
      </c>
      <c r="B208" s="31" t="str">
        <f>MONTH(Serie_Encadeada[[#This Row],[Período]])&amp;YEAR(Serie_Encadeada[[#This Row],[Período]])</f>
        <v>12020</v>
      </c>
      <c r="C208" s="5">
        <v>82.89</v>
      </c>
      <c r="D208" s="5">
        <v>106.95</v>
      </c>
      <c r="E208" s="5">
        <v>95.1</v>
      </c>
      <c r="F208" s="5">
        <v>128.5</v>
      </c>
      <c r="G208" s="5">
        <v>120.15</v>
      </c>
      <c r="H208" s="5">
        <v>80.709999999999994</v>
      </c>
      <c r="J208" s="2">
        <v>43831</v>
      </c>
      <c r="K208" s="56">
        <v>-6.4552533574088695</v>
      </c>
      <c r="L208" s="57">
        <v>-5.6069526212505626E-2</v>
      </c>
      <c r="M208" s="57">
        <v>4.3106284962158519</v>
      </c>
      <c r="N208" s="58">
        <v>-28.623007276565016</v>
      </c>
      <c r="O208" s="58">
        <v>-28.584165477888732</v>
      </c>
      <c r="P208" s="11">
        <v>-0.40000000000000568</v>
      </c>
      <c r="R208" s="2">
        <v>43831</v>
      </c>
      <c r="S208" s="76">
        <v>-0.38839991732080958</v>
      </c>
      <c r="T208" s="77">
        <v>4.5965770171149174</v>
      </c>
      <c r="U208" s="77">
        <v>2.5226390685640245</v>
      </c>
      <c r="V208" s="77">
        <v>3.1272847508854063</v>
      </c>
      <c r="W208" s="77">
        <v>0.21686546000500884</v>
      </c>
      <c r="X208" s="78">
        <v>2.789999999999992</v>
      </c>
      <c r="Z208" s="2">
        <v>43831</v>
      </c>
      <c r="AA208" s="76">
        <v>-0.38839991732080958</v>
      </c>
      <c r="AB208" s="77">
        <v>4.5965770171149174</v>
      </c>
      <c r="AC208" s="77">
        <v>2.5226390685640245</v>
      </c>
      <c r="AD208" s="77">
        <v>3.1272847508854063</v>
      </c>
      <c r="AE208" s="77">
        <v>0.21686546000500884</v>
      </c>
      <c r="AF208" s="78">
        <v>2.789999999999992</v>
      </c>
      <c r="AH208" s="2">
        <v>43831</v>
      </c>
      <c r="AI208" s="76">
        <v>-4.4512095317794866</v>
      </c>
      <c r="AJ208" s="77">
        <v>2.242586773799963</v>
      </c>
      <c r="AK208" s="77">
        <v>0.11603050433740096</v>
      </c>
      <c r="AL208" s="77">
        <v>1.4908508575226969</v>
      </c>
      <c r="AM208" s="77">
        <v>-0.66777865031549888</v>
      </c>
      <c r="AN208" s="78">
        <v>-0.3754333333333193</v>
      </c>
      <c r="AQ208" s="172">
        <v>43831</v>
      </c>
      <c r="AR208" s="173">
        <f>IF(MONTH(Serie_Encadeada[[#This Row],[Período]])=1,Serie_Encadeada[[#This Row],[Fat.real]],Serie_Encadeada[[#This Row],[Fat.real]]+AR207)</f>
        <v>82.89</v>
      </c>
      <c r="AS208" s="173">
        <f>IF(MONTH(Serie_Encadeada[[#This Row],[Período]])=1,Serie_Encadeada[[#This Row],[Emprego]],Serie_Encadeada[[#This Row],[Emprego]]+AS207)</f>
        <v>106.95</v>
      </c>
      <c r="AT208" s="173">
        <f>IF(MONTH(Serie_Encadeada[[#This Row],[Período]])=1,Serie_Encadeada[[#This Row],[Horas]],Serie_Encadeada[[#This Row],[Horas]]+AT207)</f>
        <v>95.1</v>
      </c>
      <c r="AU208" s="173">
        <f>IF(MONTH(Serie_Encadeada[[#This Row],[Período]])=1,Serie_Encadeada[[#This Row],[Massa Real]],Serie_Encadeada[[#This Row],[Massa Real]]+AU207)</f>
        <v>128.5</v>
      </c>
      <c r="AV208" s="173">
        <f>IF(MONTH(Serie_Encadeada[[#This Row],[Período]])=1,Serie_Encadeada[[#This Row],[RMR Real]],Serie_Encadeada[[#This Row],[RMR Real]]+AV207)</f>
        <v>120.15</v>
      </c>
      <c r="AW208" s="173">
        <f>IF(MONTH(Serie_Encadeada[[#This Row],[Período]])=1,Serie_Encadeada[[#This Row],[UCI]],Serie_Encadeada[[#This Row],[UCI]]+AW207)</f>
        <v>80.709999999999994</v>
      </c>
      <c r="AX208" s="173">
        <f t="shared" ref="AX208" si="150">AW208/MONTH(AQ208)</f>
        <v>80.709999999999994</v>
      </c>
      <c r="AY208" s="172">
        <v>43221</v>
      </c>
      <c r="AZ208" s="174">
        <f t="shared" ref="AZ208" si="151">SUM(C197:C208)</f>
        <v>1118.48</v>
      </c>
      <c r="BA208" s="175">
        <f t="shared" ref="BA208" si="152">SUM(D197:D208)</f>
        <v>1269.8698999999999</v>
      </c>
      <c r="BB208" s="175">
        <f t="shared" ref="BB208" si="153">SUM(E197:E208)</f>
        <v>1181.49</v>
      </c>
      <c r="BC208" s="176">
        <f t="shared" ref="BC208" si="154">SUM(F197:F208)</f>
        <v>1519.05</v>
      </c>
      <c r="BD208" s="176">
        <f t="shared" ref="BD208" si="155">SUM(G197:G208)</f>
        <v>1434.8</v>
      </c>
      <c r="BE208" s="176">
        <f t="shared" ref="BE208" si="156">SUM(H197:H208)/12</f>
        <v>79.206666666666663</v>
      </c>
    </row>
    <row r="209" spans="1:57" ht="12.75" customHeight="1" x14ac:dyDescent="0.3">
      <c r="A209" s="2">
        <v>43862</v>
      </c>
      <c r="B209" s="31" t="str">
        <f>MONTH(Serie_Encadeada[[#This Row],[Período]])&amp;YEAR(Serie_Encadeada[[#This Row],[Período]])</f>
        <v>22020</v>
      </c>
      <c r="C209" s="5">
        <v>84.69</v>
      </c>
      <c r="D209" s="5">
        <v>107.47</v>
      </c>
      <c r="E209" s="5">
        <v>94.88</v>
      </c>
      <c r="F209" s="5">
        <v>125.26</v>
      </c>
      <c r="G209" s="5">
        <v>116.55</v>
      </c>
      <c r="H209" s="5">
        <v>80.569999999999993</v>
      </c>
      <c r="J209" s="2">
        <v>43862</v>
      </c>
      <c r="K209" s="56">
        <v>2.1715526601520052</v>
      </c>
      <c r="L209" s="57">
        <v>0.48620850864889764</v>
      </c>
      <c r="M209" s="57">
        <v>-0.23133543638275381</v>
      </c>
      <c r="N209" s="58">
        <v>-2.5214007782101127</v>
      </c>
      <c r="O209" s="58">
        <v>-2.9962546816479469</v>
      </c>
      <c r="P209" s="11">
        <v>-0.14000000000000057</v>
      </c>
      <c r="R209" s="2">
        <v>43862</v>
      </c>
      <c r="S209" s="76">
        <v>1.1586239847109399</v>
      </c>
      <c r="T209" s="77">
        <v>5.1051344743276275</v>
      </c>
      <c r="U209" s="77">
        <v>2.285467874083646</v>
      </c>
      <c r="V209" s="77">
        <v>2.1779916795823491</v>
      </c>
      <c r="W209" s="77">
        <v>-2.7858870631412156</v>
      </c>
      <c r="X209" s="78">
        <v>2.6499999999999915</v>
      </c>
      <c r="Z209" s="2">
        <v>43862</v>
      </c>
      <c r="AA209" s="76">
        <v>0.38746037337089612</v>
      </c>
      <c r="AB209" s="77">
        <v>4.8508557457212795</v>
      </c>
      <c r="AC209" s="77">
        <v>2.4040534713238353</v>
      </c>
      <c r="AD209" s="77">
        <v>2.6565040395512209</v>
      </c>
      <c r="AE209" s="77">
        <v>-1.2845108015681093</v>
      </c>
      <c r="AF209" s="78">
        <v>2.7199999999999847</v>
      </c>
      <c r="AH209" s="2">
        <v>43862</v>
      </c>
      <c r="AI209" s="76">
        <v>-4.3579767002378436</v>
      </c>
      <c r="AJ209" s="77">
        <v>2.6787107684255127</v>
      </c>
      <c r="AK209" s="77">
        <v>0.54254801341803305</v>
      </c>
      <c r="AL209" s="77">
        <v>2.0164492574557884</v>
      </c>
      <c r="AM209" s="77">
        <v>-0.57199615196276654</v>
      </c>
      <c r="AN209" s="78">
        <v>-0.11912499999998261</v>
      </c>
      <c r="AQ209" s="172">
        <v>43862</v>
      </c>
      <c r="AR209" s="173">
        <f>IF(MONTH(Serie_Encadeada[[#This Row],[Período]])=1,Serie_Encadeada[[#This Row],[Fat.real]],Serie_Encadeada[[#This Row],[Fat.real]]+AR208)</f>
        <v>167.57999999999998</v>
      </c>
      <c r="AS209" s="173">
        <f>IF(MONTH(Serie_Encadeada[[#This Row],[Período]])=1,Serie_Encadeada[[#This Row],[Emprego]],Serie_Encadeada[[#This Row],[Emprego]]+AS208)</f>
        <v>214.42000000000002</v>
      </c>
      <c r="AT209" s="173">
        <f>IF(MONTH(Serie_Encadeada[[#This Row],[Período]])=1,Serie_Encadeada[[#This Row],[Horas]],Serie_Encadeada[[#This Row],[Horas]]+AT208)</f>
        <v>189.98</v>
      </c>
      <c r="AU209" s="173">
        <f>IF(MONTH(Serie_Encadeada[[#This Row],[Período]])=1,Serie_Encadeada[[#This Row],[Massa Real]],Serie_Encadeada[[#This Row],[Massa Real]]+AU208)</f>
        <v>253.76</v>
      </c>
      <c r="AV209" s="173">
        <f>IF(MONTH(Serie_Encadeada[[#This Row],[Período]])=1,Serie_Encadeada[[#This Row],[RMR Real]],Serie_Encadeada[[#This Row],[RMR Real]]+AV208)</f>
        <v>236.7</v>
      </c>
      <c r="AW209" s="173">
        <f>IF(MONTH(Serie_Encadeada[[#This Row],[Período]])=1,Serie_Encadeada[[#This Row],[UCI]],Serie_Encadeada[[#This Row],[UCI]]+AW208)</f>
        <v>161.27999999999997</v>
      </c>
      <c r="AX209" s="173">
        <f t="shared" ref="AX209" si="157">AW209/MONTH(AQ209)</f>
        <v>80.639999999999986</v>
      </c>
      <c r="AY209" s="172">
        <v>43221</v>
      </c>
      <c r="AZ209" s="174">
        <f t="shared" ref="AZ209" si="158">SUM(C198:C209)</f>
        <v>1119.45</v>
      </c>
      <c r="BA209" s="175">
        <f t="shared" ref="BA209" si="159">SUM(D198:D209)</f>
        <v>1275.0899000000002</v>
      </c>
      <c r="BB209" s="175">
        <f t="shared" ref="BB209" si="160">SUM(E198:E209)</f>
        <v>1183.6100000000001</v>
      </c>
      <c r="BC209" s="176">
        <f t="shared" ref="BC209" si="161">SUM(F198:F209)</f>
        <v>1521.72</v>
      </c>
      <c r="BD209" s="176">
        <f t="shared" ref="BD209" si="162">SUM(G198:G209)</f>
        <v>1431.46</v>
      </c>
      <c r="BE209" s="176">
        <f t="shared" ref="BE209" si="163">SUM(H198:H209)/12</f>
        <v>79.427500000000009</v>
      </c>
    </row>
    <row r="210" spans="1:57" ht="12.75" customHeight="1" x14ac:dyDescent="0.3">
      <c r="A210" s="2">
        <v>43891</v>
      </c>
      <c r="B210" s="31" t="str">
        <f>MONTH(Serie_Encadeada[[#This Row],[Período]])&amp;YEAR(Serie_Encadeada[[#This Row],[Período]])</f>
        <v>32020</v>
      </c>
      <c r="C210" s="5">
        <v>90.57</v>
      </c>
      <c r="D210" s="5">
        <v>107.67</v>
      </c>
      <c r="E210" s="5">
        <v>95.91</v>
      </c>
      <c r="F210" s="5">
        <v>126.12</v>
      </c>
      <c r="G210" s="5">
        <v>117.14</v>
      </c>
      <c r="H210" s="5">
        <v>78.040000000000006</v>
      </c>
      <c r="J210" s="2">
        <v>43891</v>
      </c>
      <c r="K210" s="56">
        <v>6.9429684732553971</v>
      </c>
      <c r="L210" s="57">
        <v>0.1860984460779779</v>
      </c>
      <c r="M210" s="57">
        <v>1.0855817875210805</v>
      </c>
      <c r="N210" s="58">
        <v>0.68657193038479913</v>
      </c>
      <c r="O210" s="58">
        <v>0.50622050622050918</v>
      </c>
      <c r="P210" s="11">
        <v>-2.5299999999999869</v>
      </c>
      <c r="R210" s="2">
        <v>43891</v>
      </c>
      <c r="S210" s="76">
        <v>-2.1922246220302388</v>
      </c>
      <c r="T210" s="77">
        <v>4.71698113207548</v>
      </c>
      <c r="U210" s="77">
        <v>3.664072632944229</v>
      </c>
      <c r="V210" s="77">
        <v>4.8814968814968855</v>
      </c>
      <c r="W210" s="77">
        <v>0.16246259085078898</v>
      </c>
      <c r="X210" s="78">
        <v>-0.84999999999999432</v>
      </c>
      <c r="Z210" s="2">
        <v>43891</v>
      </c>
      <c r="AA210" s="76">
        <v>-0.5329568625516844</v>
      </c>
      <c r="AB210" s="77">
        <v>4.8060653390602752</v>
      </c>
      <c r="AC210" s="77">
        <v>2.8233347719752429</v>
      </c>
      <c r="AD210" s="77">
        <v>3.3846582588388392</v>
      </c>
      <c r="AE210" s="77">
        <v>-0.81013651781460572</v>
      </c>
      <c r="AF210" s="78">
        <v>1.5299999999999869</v>
      </c>
      <c r="AH210" s="2">
        <v>43891</v>
      </c>
      <c r="AI210" s="76">
        <v>-3.9100695525921592</v>
      </c>
      <c r="AJ210" s="77">
        <v>3.0718131014130354</v>
      </c>
      <c r="AK210" s="77">
        <v>1.5576392220907291</v>
      </c>
      <c r="AL210" s="77">
        <v>2.5867323917310485</v>
      </c>
      <c r="AM210" s="77">
        <v>-0.38816366607740027</v>
      </c>
      <c r="AN210" s="78">
        <v>-0.11521666666665453</v>
      </c>
      <c r="AQ210" s="172">
        <v>43891</v>
      </c>
      <c r="AR210" s="173">
        <f>IF(MONTH(Serie_Encadeada[[#This Row],[Período]])=1,Serie_Encadeada[[#This Row],[Fat.real]],Serie_Encadeada[[#This Row],[Fat.real]]+AR209)</f>
        <v>258.14999999999998</v>
      </c>
      <c r="AS210" s="173">
        <f>IF(MONTH(Serie_Encadeada[[#This Row],[Período]])=1,Serie_Encadeada[[#This Row],[Emprego]],Serie_Encadeada[[#This Row],[Emprego]]+AS209)</f>
        <v>322.09000000000003</v>
      </c>
      <c r="AT210" s="173">
        <f>IF(MONTH(Serie_Encadeada[[#This Row],[Período]])=1,Serie_Encadeada[[#This Row],[Horas]],Serie_Encadeada[[#This Row],[Horas]]+AT209)</f>
        <v>285.89</v>
      </c>
      <c r="AU210" s="173">
        <f>IF(MONTH(Serie_Encadeada[[#This Row],[Período]])=1,Serie_Encadeada[[#This Row],[Massa Real]],Serie_Encadeada[[#This Row],[Massa Real]]+AU209)</f>
        <v>379.88</v>
      </c>
      <c r="AV210" s="173">
        <f>IF(MONTH(Serie_Encadeada[[#This Row],[Período]])=1,Serie_Encadeada[[#This Row],[RMR Real]],Serie_Encadeada[[#This Row],[RMR Real]]+AV209)</f>
        <v>353.84</v>
      </c>
      <c r="AW210" s="173">
        <f>IF(MONTH(Serie_Encadeada[[#This Row],[Período]])=1,Serie_Encadeada[[#This Row],[UCI]],Serie_Encadeada[[#This Row],[UCI]]+AW209)</f>
        <v>239.32</v>
      </c>
      <c r="AX210" s="173">
        <f t="shared" ref="AX210" si="164">AW210/MONTH(AQ210)</f>
        <v>79.773333333333326</v>
      </c>
      <c r="AY210" s="172">
        <v>43221</v>
      </c>
      <c r="AZ210" s="174">
        <f t="shared" ref="AZ210" si="165">SUM(C199:C210)</f>
        <v>1117.42</v>
      </c>
      <c r="BA210" s="175">
        <f t="shared" ref="BA210" si="166">SUM(D199:D210)</f>
        <v>1279.9399000000001</v>
      </c>
      <c r="BB210" s="175">
        <f t="shared" ref="BB210" si="167">SUM(E199:E210)</f>
        <v>1187</v>
      </c>
      <c r="BC210" s="176">
        <f t="shared" ref="BC210" si="168">SUM(F199:F210)</f>
        <v>1527.5900000000001</v>
      </c>
      <c r="BD210" s="176">
        <f t="shared" ref="BD210" si="169">SUM(G199:G210)</f>
        <v>1431.65</v>
      </c>
      <c r="BE210" s="176">
        <f t="shared" ref="BE210" si="170">SUM(H199:H210)/12</f>
        <v>79.356666666666669</v>
      </c>
    </row>
    <row r="211" spans="1:57" ht="12.75" customHeight="1" x14ac:dyDescent="0.3">
      <c r="A211" s="2">
        <v>43922</v>
      </c>
      <c r="B211" s="31" t="str">
        <f>MONTH(Serie_Encadeada[[#This Row],[Período]])&amp;YEAR(Serie_Encadeada[[#This Row],[Período]])</f>
        <v>42020</v>
      </c>
      <c r="C211" s="5">
        <v>70.930000000000007</v>
      </c>
      <c r="D211" s="5">
        <v>103.55</v>
      </c>
      <c r="E211" s="5">
        <v>76.900000000000006</v>
      </c>
      <c r="F211" s="5">
        <v>120.29</v>
      </c>
      <c r="G211" s="5">
        <v>116.17</v>
      </c>
      <c r="H211" s="5">
        <v>70.38</v>
      </c>
      <c r="J211" s="2">
        <v>43922</v>
      </c>
      <c r="K211" s="56">
        <v>-21.684884619631212</v>
      </c>
      <c r="L211" s="57">
        <v>-3.8265069192904284</v>
      </c>
      <c r="M211" s="57">
        <v>-19.820665206964854</v>
      </c>
      <c r="N211" s="58">
        <v>-4.6225816682524563</v>
      </c>
      <c r="O211" s="58">
        <v>-0.82806897729212814</v>
      </c>
      <c r="P211" s="11">
        <v>-7.6600000000000108</v>
      </c>
      <c r="R211" s="2">
        <v>43922</v>
      </c>
      <c r="S211" s="76">
        <v>-20.348119034250409</v>
      </c>
      <c r="T211" s="77">
        <v>-0.36553484608376063</v>
      </c>
      <c r="U211" s="77">
        <v>-27.773081619235459</v>
      </c>
      <c r="V211" s="77">
        <v>4.5272853667014319</v>
      </c>
      <c r="W211" s="77">
        <v>4.9128510792016593</v>
      </c>
      <c r="X211" s="78">
        <v>4.2999999999999972</v>
      </c>
      <c r="Z211" s="2">
        <v>43922</v>
      </c>
      <c r="AA211" s="76">
        <v>-5.5949913822582369</v>
      </c>
      <c r="AB211" s="77">
        <v>3.499113312854305</v>
      </c>
      <c r="AC211" s="77">
        <v>-5.6487477568853937</v>
      </c>
      <c r="AD211" s="77">
        <v>3.6571705449249827</v>
      </c>
      <c r="AE211" s="77">
        <v>0.54550121935565699</v>
      </c>
      <c r="AF211" s="78">
        <v>2.2224999999999966</v>
      </c>
      <c r="AH211" s="2">
        <v>43922</v>
      </c>
      <c r="AI211" s="76">
        <v>-4.9518750237771574</v>
      </c>
      <c r="AJ211" s="77">
        <v>3.067074308238499</v>
      </c>
      <c r="AK211" s="77">
        <v>-1.4572019559906266</v>
      </c>
      <c r="AL211" s="77">
        <v>3.1920044508284082</v>
      </c>
      <c r="AM211" s="77">
        <v>0.21372708190392564</v>
      </c>
      <c r="AN211" s="78">
        <v>1.4382500000000107</v>
      </c>
      <c r="AQ211" s="172">
        <v>43922</v>
      </c>
      <c r="AR211" s="173">
        <f>IF(MONTH(Serie_Encadeada[[#This Row],[Período]])=1,Serie_Encadeada[[#This Row],[Fat.real]],Serie_Encadeada[[#This Row],[Fat.real]]+AR210)</f>
        <v>329.08</v>
      </c>
      <c r="AS211" s="173">
        <f>IF(MONTH(Serie_Encadeada[[#This Row],[Período]])=1,Serie_Encadeada[[#This Row],[Emprego]],Serie_Encadeada[[#This Row],[Emprego]]+AS210)</f>
        <v>425.64000000000004</v>
      </c>
      <c r="AT211" s="173">
        <f>IF(MONTH(Serie_Encadeada[[#This Row],[Período]])=1,Serie_Encadeada[[#This Row],[Horas]],Serie_Encadeada[[#This Row],[Horas]]+AT210)</f>
        <v>362.78999999999996</v>
      </c>
      <c r="AU211" s="173">
        <f>IF(MONTH(Serie_Encadeada[[#This Row],[Período]])=1,Serie_Encadeada[[#This Row],[Massa Real]],Serie_Encadeada[[#This Row],[Massa Real]]+AU210)</f>
        <v>500.17</v>
      </c>
      <c r="AV211" s="173">
        <f>IF(MONTH(Serie_Encadeada[[#This Row],[Período]])=1,Serie_Encadeada[[#This Row],[RMR Real]],Serie_Encadeada[[#This Row],[RMR Real]]+AV210)</f>
        <v>470.01</v>
      </c>
      <c r="AW211" s="173">
        <f>IF(MONTH(Serie_Encadeada[[#This Row],[Período]])=1,Serie_Encadeada[[#This Row],[UCI]],Serie_Encadeada[[#This Row],[UCI]]+AW210)</f>
        <v>309.7</v>
      </c>
      <c r="AX211" s="173">
        <f t="shared" ref="AX211" si="171">AW211/MONTH(AQ211)</f>
        <v>77.424999999999997</v>
      </c>
      <c r="AY211" s="172">
        <v>43221</v>
      </c>
      <c r="AZ211" s="174">
        <f t="shared" ref="AZ211" si="172">SUM(C200:C211)</f>
        <v>1099.3</v>
      </c>
      <c r="BA211" s="175">
        <f t="shared" ref="BA211" si="173">SUM(D200:D211)</f>
        <v>1279.56</v>
      </c>
      <c r="BB211" s="175">
        <f t="shared" ref="BB211" si="174">SUM(E200:E211)</f>
        <v>1157.43</v>
      </c>
      <c r="BC211" s="176">
        <f t="shared" ref="BC211" si="175">SUM(F200:F211)</f>
        <v>1532.7999999999997</v>
      </c>
      <c r="BD211" s="176">
        <f t="shared" ref="BD211" si="176">SUM(G200:G211)</f>
        <v>1437.0900000000001</v>
      </c>
      <c r="BE211" s="176">
        <f t="shared" ref="BE211" si="177">SUM(H200:H211)/12</f>
        <v>79.715000000000003</v>
      </c>
    </row>
    <row r="212" spans="1:57" ht="12.75" customHeight="1" x14ac:dyDescent="0.3">
      <c r="A212" s="2">
        <v>43952</v>
      </c>
      <c r="B212" s="31" t="str">
        <f>MONTH(Serie_Encadeada[[#This Row],[Período]])&amp;YEAR(Serie_Encadeada[[#This Row],[Período]])</f>
        <v>52020</v>
      </c>
      <c r="C212" s="5">
        <v>83.34</v>
      </c>
      <c r="D212" s="5">
        <v>102.66</v>
      </c>
      <c r="E212" s="5">
        <v>81.95</v>
      </c>
      <c r="F212" s="5">
        <v>105.08</v>
      </c>
      <c r="G212" s="5">
        <v>102.36</v>
      </c>
      <c r="H212" s="5">
        <v>73.680000000000007</v>
      </c>
      <c r="J212" s="2">
        <v>43952</v>
      </c>
      <c r="K212" s="56">
        <v>17.496122938107987</v>
      </c>
      <c r="L212" s="57">
        <v>-0.85948816996620048</v>
      </c>
      <c r="M212" s="57">
        <v>6.5669700910273043</v>
      </c>
      <c r="N212" s="58">
        <v>-12.644442597057118</v>
      </c>
      <c r="O212" s="58">
        <v>-11.887750710166138</v>
      </c>
      <c r="P212" s="11">
        <v>3.3000000000000114</v>
      </c>
      <c r="R212" s="2">
        <v>43952</v>
      </c>
      <c r="S212" s="76">
        <v>-12.227488151658767</v>
      </c>
      <c r="T212" s="77">
        <v>-2.581134940216359</v>
      </c>
      <c r="U212" s="77">
        <v>-20.382784416593804</v>
      </c>
      <c r="V212" s="77">
        <v>-14.037958115183244</v>
      </c>
      <c r="W212" s="77">
        <v>-11.758620689655173</v>
      </c>
      <c r="X212" s="78">
        <v>-7.4199999999999875</v>
      </c>
      <c r="Z212" s="2">
        <v>43952</v>
      </c>
      <c r="AA212" s="76">
        <v>-7.0148525521877527</v>
      </c>
      <c r="AB212" s="77">
        <v>2.2588897777693564</v>
      </c>
      <c r="AC212" s="77">
        <v>-8.7600525192844341</v>
      </c>
      <c r="AD212" s="77">
        <v>8.0477767086733223E-2</v>
      </c>
      <c r="AE212" s="77">
        <v>-1.9007301271723909</v>
      </c>
      <c r="AF212" s="78">
        <v>0.29400000000001114</v>
      </c>
      <c r="AH212" s="2">
        <v>43952</v>
      </c>
      <c r="AI212" s="76">
        <v>-6.7749368408746902</v>
      </c>
      <c r="AJ212" s="77">
        <v>2.8408657531395463</v>
      </c>
      <c r="AK212" s="77">
        <v>-3.4040663704884193</v>
      </c>
      <c r="AL212" s="77">
        <v>1.9945409192496508</v>
      </c>
      <c r="AM212" s="77">
        <v>-0.77132700199399151</v>
      </c>
      <c r="AN212" s="78">
        <v>0.62461666666665394</v>
      </c>
      <c r="AQ212" s="172">
        <v>43952</v>
      </c>
      <c r="AR212" s="173">
        <f>IF(MONTH(Serie_Encadeada[[#This Row],[Período]])=1,Serie_Encadeada[[#This Row],[Fat.real]],Serie_Encadeada[[#This Row],[Fat.real]]+AR211)</f>
        <v>412.41999999999996</v>
      </c>
      <c r="AS212" s="173">
        <f>IF(MONTH(Serie_Encadeada[[#This Row],[Período]])=1,Serie_Encadeada[[#This Row],[Emprego]],Serie_Encadeada[[#This Row],[Emprego]]+AS211)</f>
        <v>528.30000000000007</v>
      </c>
      <c r="AT212" s="173">
        <f>IF(MONTH(Serie_Encadeada[[#This Row],[Período]])=1,Serie_Encadeada[[#This Row],[Horas]],Serie_Encadeada[[#This Row],[Horas]]+AT211)</f>
        <v>444.73999999999995</v>
      </c>
      <c r="AU212" s="173">
        <f>IF(MONTH(Serie_Encadeada[[#This Row],[Período]])=1,Serie_Encadeada[[#This Row],[Massa Real]],Serie_Encadeada[[#This Row],[Massa Real]]+AU211)</f>
        <v>605.25</v>
      </c>
      <c r="AV212" s="173">
        <f>IF(MONTH(Serie_Encadeada[[#This Row],[Período]])=1,Serie_Encadeada[[#This Row],[RMR Real]],Serie_Encadeada[[#This Row],[RMR Real]]+AV211)</f>
        <v>572.37</v>
      </c>
      <c r="AW212" s="173">
        <f>IF(MONTH(Serie_Encadeada[[#This Row],[Período]])=1,Serie_Encadeada[[#This Row],[UCI]],Serie_Encadeada[[#This Row],[UCI]]+AW211)</f>
        <v>383.38</v>
      </c>
      <c r="AX212" s="173">
        <f t="shared" ref="AX212" si="178">AW212/MONTH(AQ212)</f>
        <v>76.676000000000002</v>
      </c>
      <c r="AY212" s="172">
        <v>43221</v>
      </c>
      <c r="AZ212" s="174">
        <f t="shared" ref="AZ212" si="179">SUM(C201:C212)</f>
        <v>1087.6899999999998</v>
      </c>
      <c r="BA212" s="175">
        <f t="shared" ref="BA212" si="180">SUM(D201:D212)</f>
        <v>1276.8400000000001</v>
      </c>
      <c r="BB212" s="175">
        <f t="shared" ref="BB212" si="181">SUM(E201:E212)</f>
        <v>1136.45</v>
      </c>
      <c r="BC212" s="176">
        <f t="shared" ref="BC212" si="182">SUM(F201:F212)</f>
        <v>1515.6399999999999</v>
      </c>
      <c r="BD212" s="176">
        <f t="shared" ref="BD212" si="183">SUM(G201:G212)</f>
        <v>1423.45</v>
      </c>
      <c r="BE212" s="176">
        <f t="shared" ref="BE212" si="184">SUM(H201:H212)/12</f>
        <v>79.09666666666665</v>
      </c>
    </row>
    <row r="213" spans="1:57" ht="12.75" customHeight="1" x14ac:dyDescent="0.3">
      <c r="A213" s="2">
        <v>43983</v>
      </c>
      <c r="B213" s="31" t="str">
        <f>MONTH(Serie_Encadeada[[#This Row],[Período]])&amp;YEAR(Serie_Encadeada[[#This Row],[Período]])</f>
        <v>62020</v>
      </c>
      <c r="C213" s="5">
        <v>91.9</v>
      </c>
      <c r="D213" s="5">
        <v>102.4</v>
      </c>
      <c r="E213" s="5">
        <v>89.08</v>
      </c>
      <c r="F213" s="5">
        <v>109.42</v>
      </c>
      <c r="G213" s="5">
        <v>106.85</v>
      </c>
      <c r="H213" s="5">
        <v>73.88</v>
      </c>
      <c r="J213" s="2">
        <v>43983</v>
      </c>
      <c r="K213" s="56">
        <v>10.271178305735543</v>
      </c>
      <c r="L213" s="57">
        <v>-0.25326319890901122</v>
      </c>
      <c r="M213" s="57">
        <v>8.7004270896888283</v>
      </c>
      <c r="N213" s="58">
        <v>4.1301865245527249</v>
      </c>
      <c r="O213" s="58">
        <v>4.3864790933958524</v>
      </c>
      <c r="P213" s="11">
        <v>0.19999999999998863</v>
      </c>
      <c r="R213" s="2">
        <v>43983</v>
      </c>
      <c r="S213" s="76">
        <v>-5.9076482031329949</v>
      </c>
      <c r="T213" s="77">
        <v>-3.0670200681559967</v>
      </c>
      <c r="U213" s="77">
        <v>-7.8133084963261901</v>
      </c>
      <c r="V213" s="77">
        <v>-7.0822010869565242</v>
      </c>
      <c r="W213" s="77">
        <v>-4.1360129194329804</v>
      </c>
      <c r="X213" s="78">
        <v>-4.3299999999999983</v>
      </c>
      <c r="Z213" s="2">
        <v>43983</v>
      </c>
      <c r="AA213" s="76">
        <v>-6.8150373094615837</v>
      </c>
      <c r="AB213" s="77">
        <v>1.3547336935307395</v>
      </c>
      <c r="AC213" s="77">
        <v>-8.6034208228465783</v>
      </c>
      <c r="AD213" s="77">
        <v>-1.08692688526446</v>
      </c>
      <c r="AE213" s="77">
        <v>-2.2592528636389861</v>
      </c>
      <c r="AF213" s="78">
        <v>-0.47666666666665947</v>
      </c>
      <c r="AH213" s="2">
        <v>43983</v>
      </c>
      <c r="AI213" s="76">
        <v>-6.3304599246103628</v>
      </c>
      <c r="AJ213" s="77">
        <v>2.468191294017311</v>
      </c>
      <c r="AK213" s="77">
        <v>-3.7558739480731798</v>
      </c>
      <c r="AL213" s="77">
        <v>1.1500491490054905</v>
      </c>
      <c r="AM213" s="77">
        <v>-1.2668357636678151</v>
      </c>
      <c r="AN213" s="78">
        <v>0.35142499999999188</v>
      </c>
      <c r="AQ213" s="172">
        <v>43983</v>
      </c>
      <c r="AR213" s="173">
        <f>IF(MONTH(Serie_Encadeada[[#This Row],[Período]])=1,Serie_Encadeada[[#This Row],[Fat.real]],Serie_Encadeada[[#This Row],[Fat.real]]+AR212)</f>
        <v>504.31999999999994</v>
      </c>
      <c r="AS213" s="173">
        <f>IF(MONTH(Serie_Encadeada[[#This Row],[Período]])=1,Serie_Encadeada[[#This Row],[Emprego]],Serie_Encadeada[[#This Row],[Emprego]]+AS212)</f>
        <v>630.70000000000005</v>
      </c>
      <c r="AT213" s="173">
        <f>IF(MONTH(Serie_Encadeada[[#This Row],[Período]])=1,Serie_Encadeada[[#This Row],[Horas]],Serie_Encadeada[[#This Row],[Horas]]+AT212)</f>
        <v>533.81999999999994</v>
      </c>
      <c r="AU213" s="173">
        <f>IF(MONTH(Serie_Encadeada[[#This Row],[Período]])=1,Serie_Encadeada[[#This Row],[Massa Real]],Serie_Encadeada[[#This Row],[Massa Real]]+AU212)</f>
        <v>714.67</v>
      </c>
      <c r="AV213" s="173">
        <f>IF(MONTH(Serie_Encadeada[[#This Row],[Período]])=1,Serie_Encadeada[[#This Row],[RMR Real]],Serie_Encadeada[[#This Row],[RMR Real]]+AV212)</f>
        <v>679.22</v>
      </c>
      <c r="AW213" s="173">
        <f>IF(MONTH(Serie_Encadeada[[#This Row],[Período]])=1,Serie_Encadeada[[#This Row],[UCI]],Serie_Encadeada[[#This Row],[UCI]]+AW212)</f>
        <v>457.26</v>
      </c>
      <c r="AX213" s="173">
        <f t="shared" ref="AX213" si="185">AW213/MONTH(AQ213)</f>
        <v>76.209999999999994</v>
      </c>
      <c r="AY213" s="172">
        <v>43221</v>
      </c>
      <c r="AZ213" s="174">
        <f t="shared" ref="AZ213" si="186">SUM(C202:C213)</f>
        <v>1081.92</v>
      </c>
      <c r="BA213" s="175">
        <f t="shared" ref="BA213" si="187">SUM(D202:D213)</f>
        <v>1273.6000000000001</v>
      </c>
      <c r="BB213" s="175">
        <f t="shared" ref="BB213" si="188">SUM(E202:E213)</f>
        <v>1128.8999999999999</v>
      </c>
      <c r="BC213" s="176">
        <f t="shared" ref="BC213" si="189">SUM(F202:F213)</f>
        <v>1507.2999999999997</v>
      </c>
      <c r="BD213" s="176">
        <f t="shared" ref="BD213" si="190">SUM(G202:G213)</f>
        <v>1418.84</v>
      </c>
      <c r="BE213" s="176">
        <f t="shared" ref="BE213" si="191">SUM(H202:H213)/12</f>
        <v>78.735833333333318</v>
      </c>
    </row>
    <row r="214" spans="1:57" ht="12.75" customHeight="1" x14ac:dyDescent="0.3">
      <c r="A214" s="2">
        <v>44013</v>
      </c>
      <c r="B214" s="31" t="str">
        <f>MONTH(Serie_Encadeada[[#This Row],[Período]])&amp;YEAR(Serie_Encadeada[[#This Row],[Período]])</f>
        <v>72020</v>
      </c>
      <c r="C214" s="5">
        <v>98.42</v>
      </c>
      <c r="D214" s="5">
        <v>101.28</v>
      </c>
      <c r="E214" s="5">
        <v>98.93</v>
      </c>
      <c r="F214" s="5">
        <v>112.49</v>
      </c>
      <c r="G214" s="5">
        <v>111.07</v>
      </c>
      <c r="H214" s="5">
        <v>77.28</v>
      </c>
      <c r="J214" s="2">
        <v>44013</v>
      </c>
      <c r="K214" s="56">
        <v>7.0946681175190376</v>
      </c>
      <c r="L214" s="57">
        <v>-1.0937500000000044</v>
      </c>
      <c r="M214" s="57">
        <v>11.057476425684788</v>
      </c>
      <c r="N214" s="58">
        <v>2.8057027965636934</v>
      </c>
      <c r="O214" s="58">
        <v>3.9494618624239579</v>
      </c>
      <c r="P214" s="11">
        <v>3.4000000000000057</v>
      </c>
      <c r="R214" s="2">
        <v>44013</v>
      </c>
      <c r="S214" s="76">
        <v>3.5672945385667689</v>
      </c>
      <c r="T214" s="77">
        <v>-4.4798641893803639</v>
      </c>
      <c r="U214" s="77">
        <v>-2.6854219948849005</v>
      </c>
      <c r="V214" s="77">
        <v>-5.8897347946122363</v>
      </c>
      <c r="W214" s="77">
        <v>-1.4725450190721288</v>
      </c>
      <c r="X214" s="78">
        <v>-3.7399999999999949</v>
      </c>
      <c r="Z214" s="2">
        <v>44013</v>
      </c>
      <c r="AA214" s="76">
        <v>-5.2642961731641806</v>
      </c>
      <c r="AB214" s="77">
        <v>0.50530008311137198</v>
      </c>
      <c r="AC214" s="77">
        <v>-7.7260729441616833</v>
      </c>
      <c r="AD214" s="77">
        <v>-1.7686885141356201</v>
      </c>
      <c r="AE214" s="77">
        <v>-2.1494459233579057</v>
      </c>
      <c r="AF214" s="78">
        <v>-0.94285714285715017</v>
      </c>
      <c r="AH214" s="2">
        <v>44013</v>
      </c>
      <c r="AI214" s="76">
        <v>-5.2141848857449906</v>
      </c>
      <c r="AJ214" s="77">
        <v>1.9323975759554592</v>
      </c>
      <c r="AK214" s="77">
        <v>-3.9478551407731777</v>
      </c>
      <c r="AL214" s="77">
        <v>0.5908217261585047</v>
      </c>
      <c r="AM214" s="77">
        <v>-1.3277632724108193</v>
      </c>
      <c r="AN214" s="78">
        <v>-9.9525000000014074E-2</v>
      </c>
      <c r="AQ214" s="172">
        <v>44013</v>
      </c>
      <c r="AR214" s="173">
        <f>IF(MONTH(Serie_Encadeada[[#This Row],[Período]])=1,Serie_Encadeada[[#This Row],[Fat.real]],Serie_Encadeada[[#This Row],[Fat.real]]+AR213)</f>
        <v>602.7399999999999</v>
      </c>
      <c r="AS214" s="173">
        <f>IF(MONTH(Serie_Encadeada[[#This Row],[Período]])=1,Serie_Encadeada[[#This Row],[Emprego]],Serie_Encadeada[[#This Row],[Emprego]]+AS213)</f>
        <v>731.98</v>
      </c>
      <c r="AT214" s="173">
        <f>IF(MONTH(Serie_Encadeada[[#This Row],[Período]])=1,Serie_Encadeada[[#This Row],[Horas]],Serie_Encadeada[[#This Row],[Horas]]+AT213)</f>
        <v>632.75</v>
      </c>
      <c r="AU214" s="173">
        <f>IF(MONTH(Serie_Encadeada[[#This Row],[Período]])=1,Serie_Encadeada[[#This Row],[Massa Real]],Serie_Encadeada[[#This Row],[Massa Real]]+AU213)</f>
        <v>827.16</v>
      </c>
      <c r="AV214" s="173">
        <f>IF(MONTH(Serie_Encadeada[[#This Row],[Período]])=1,Serie_Encadeada[[#This Row],[RMR Real]],Serie_Encadeada[[#This Row],[RMR Real]]+AV213)</f>
        <v>790.29</v>
      </c>
      <c r="AW214" s="173">
        <f>IF(MONTH(Serie_Encadeada[[#This Row],[Período]])=1,Serie_Encadeada[[#This Row],[UCI]],Serie_Encadeada[[#This Row],[UCI]]+AW213)</f>
        <v>534.54</v>
      </c>
      <c r="AX214" s="173">
        <f t="shared" ref="AX214" si="192">AW214/MONTH(AQ214)</f>
        <v>76.362857142857138</v>
      </c>
      <c r="AY214" s="172">
        <v>43221</v>
      </c>
      <c r="AZ214" s="174">
        <f t="shared" ref="AZ214" si="193">SUM(C203:C214)</f>
        <v>1085.31</v>
      </c>
      <c r="BA214" s="175">
        <f t="shared" ref="BA214" si="194">SUM(D203:D214)</f>
        <v>1268.8500000000001</v>
      </c>
      <c r="BB214" s="175">
        <f t="shared" ref="BB214" si="195">SUM(E203:E214)</f>
        <v>1126.17</v>
      </c>
      <c r="BC214" s="176">
        <f t="shared" ref="BC214" si="196">SUM(F203:F214)</f>
        <v>1500.26</v>
      </c>
      <c r="BD214" s="176">
        <f t="shared" ref="BD214" si="197">SUM(G203:G214)</f>
        <v>1417.1799999999996</v>
      </c>
      <c r="BE214" s="176">
        <f t="shared" ref="BE214" si="198">SUM(H203:H214)/12</f>
        <v>78.42416666666665</v>
      </c>
    </row>
    <row r="215" spans="1:57" x14ac:dyDescent="0.3">
      <c r="A215" s="2">
        <v>44044</v>
      </c>
      <c r="B215" s="31" t="str">
        <f>MONTH(Serie_Encadeada[[#This Row],[Período]])&amp;YEAR(Serie_Encadeada[[#This Row],[Período]])</f>
        <v>82020</v>
      </c>
      <c r="C215" s="5">
        <v>107.21</v>
      </c>
      <c r="D215" s="5">
        <v>102.45</v>
      </c>
      <c r="E215" s="5">
        <v>98.33</v>
      </c>
      <c r="F215" s="5">
        <v>114.99</v>
      </c>
      <c r="G215" s="5">
        <v>112.24</v>
      </c>
      <c r="H215" s="5">
        <v>81.44</v>
      </c>
      <c r="J215" s="2">
        <v>44044</v>
      </c>
      <c r="K215" s="56">
        <v>8.9311115626905018</v>
      </c>
      <c r="L215" s="57">
        <v>1.1552132701421818</v>
      </c>
      <c r="M215" s="57">
        <v>-0.60648943697564794</v>
      </c>
      <c r="N215" s="58">
        <v>2.2224197706462796</v>
      </c>
      <c r="O215" s="58">
        <v>1.0533897542090589</v>
      </c>
      <c r="P215" s="11">
        <v>4.1599999999999966</v>
      </c>
      <c r="R215" s="2">
        <v>44044</v>
      </c>
      <c r="S215" s="76">
        <v>6.570576540755467</v>
      </c>
      <c r="T215" s="77">
        <v>-4.4042175982084526</v>
      </c>
      <c r="U215" s="77">
        <v>-4.3110159595173281</v>
      </c>
      <c r="V215" s="77">
        <v>-1.9609514877653775</v>
      </c>
      <c r="W215" s="77">
        <v>2.549109182275004</v>
      </c>
      <c r="X215" s="78">
        <v>0.20999999999999375</v>
      </c>
      <c r="Z215" s="2">
        <v>44044</v>
      </c>
      <c r="AA215" s="76">
        <v>-3.6484783801815648</v>
      </c>
      <c r="AB215" s="77">
        <v>-0.12446887673629835</v>
      </c>
      <c r="AC215" s="77">
        <v>-7.2810054661441317</v>
      </c>
      <c r="AD215" s="77">
        <v>-1.7921947232028317</v>
      </c>
      <c r="AE215" s="77">
        <v>-1.5887035219714494</v>
      </c>
      <c r="AF215" s="78">
        <v>-0.79874999999999829</v>
      </c>
      <c r="AH215" s="2">
        <v>44044</v>
      </c>
      <c r="AI215" s="76">
        <v>-3.8048836870025728</v>
      </c>
      <c r="AJ215" s="77">
        <v>1.239317307131683</v>
      </c>
      <c r="AK215" s="77">
        <v>-4.3489531371776531</v>
      </c>
      <c r="AL215" s="77">
        <v>0.2808877063729463</v>
      </c>
      <c r="AM215" s="77">
        <v>-1.0066787743169023</v>
      </c>
      <c r="AN215" s="78">
        <v>-0.13609166666668671</v>
      </c>
      <c r="AQ215" s="172">
        <v>44044</v>
      </c>
      <c r="AR215" s="173">
        <f>IF(MONTH(Serie_Encadeada[[#This Row],[Período]])=1,Serie_Encadeada[[#This Row],[Fat.real]],Serie_Encadeada[[#This Row],[Fat.real]]+AR214)</f>
        <v>709.94999999999993</v>
      </c>
      <c r="AS215" s="173">
        <f>IF(MONTH(Serie_Encadeada[[#This Row],[Período]])=1,Serie_Encadeada[[#This Row],[Emprego]],Serie_Encadeada[[#This Row],[Emprego]]+AS214)</f>
        <v>834.43000000000006</v>
      </c>
      <c r="AT215" s="173">
        <f>IF(MONTH(Serie_Encadeada[[#This Row],[Período]])=1,Serie_Encadeada[[#This Row],[Horas]],Serie_Encadeada[[#This Row],[Horas]]+AT214)</f>
        <v>731.08</v>
      </c>
      <c r="AU215" s="173">
        <f>IF(MONTH(Serie_Encadeada[[#This Row],[Período]])=1,Serie_Encadeada[[#This Row],[Massa Real]],Serie_Encadeada[[#This Row],[Massa Real]]+AU214)</f>
        <v>942.15</v>
      </c>
      <c r="AV215" s="173">
        <f>IF(MONTH(Serie_Encadeada[[#This Row],[Período]])=1,Serie_Encadeada[[#This Row],[RMR Real]],Serie_Encadeada[[#This Row],[RMR Real]]+AV214)</f>
        <v>902.53</v>
      </c>
      <c r="AW215" s="173">
        <f>IF(MONTH(Serie_Encadeada[[#This Row],[Período]])=1,Serie_Encadeada[[#This Row],[UCI]],Serie_Encadeada[[#This Row],[UCI]]+AW214)</f>
        <v>615.98</v>
      </c>
      <c r="AX215" s="173">
        <f t="shared" ref="AX215" si="199">AW215/MONTH(AQ215)</f>
        <v>76.997500000000002</v>
      </c>
      <c r="AY215" s="172">
        <v>43221</v>
      </c>
      <c r="AZ215" s="174">
        <f t="shared" ref="AZ215" si="200">SUM(C204:C215)</f>
        <v>1091.9199999999998</v>
      </c>
      <c r="BA215" s="175">
        <f t="shared" ref="BA215" si="201">SUM(D204:D215)</f>
        <v>1264.1299999999999</v>
      </c>
      <c r="BB215" s="175">
        <f t="shared" ref="BB215" si="202">SUM(E204:E215)</f>
        <v>1121.74</v>
      </c>
      <c r="BC215" s="176">
        <f t="shared" ref="BC215" si="203">SUM(F204:F215)</f>
        <v>1497.96</v>
      </c>
      <c r="BD215" s="176">
        <f t="shared" ref="BD215" si="204">SUM(G204:G215)</f>
        <v>1419.9699999999998</v>
      </c>
      <c r="BE215" s="176">
        <f t="shared" ref="BE215" si="205">SUM(H204:H215)/12</f>
        <v>78.441666666666663</v>
      </c>
    </row>
    <row r="216" spans="1:57" x14ac:dyDescent="0.3">
      <c r="A216" s="2">
        <v>44075</v>
      </c>
      <c r="B216" s="31" t="str">
        <f>MONTH(Serie_Encadeada[[#This Row],[Período]])&amp;YEAR(Serie_Encadeada[[#This Row],[Período]])</f>
        <v>92020</v>
      </c>
      <c r="C216" s="5">
        <v>106.42</v>
      </c>
      <c r="D216" s="5">
        <v>103.69</v>
      </c>
      <c r="E216" s="5">
        <v>99.54</v>
      </c>
      <c r="F216" s="5">
        <v>115.45</v>
      </c>
      <c r="G216" s="5">
        <v>111.34</v>
      </c>
      <c r="H216" s="5">
        <v>83.3</v>
      </c>
      <c r="J216" s="2">
        <v>44075</v>
      </c>
      <c r="K216" s="56">
        <v>-0.73687156048875302</v>
      </c>
      <c r="L216" s="57">
        <v>1.2103465104929183</v>
      </c>
      <c r="M216" s="57">
        <v>1.2305501881419789</v>
      </c>
      <c r="N216" s="58">
        <v>0.40003478563354028</v>
      </c>
      <c r="O216" s="58">
        <v>-0.80185317177476079</v>
      </c>
      <c r="P216" s="11">
        <v>1.8599999999999994</v>
      </c>
      <c r="R216" s="2">
        <v>44075</v>
      </c>
      <c r="S216" s="76">
        <v>6.9010547463586187</v>
      </c>
      <c r="T216" s="77">
        <v>-3.1115679312278064</v>
      </c>
      <c r="U216" s="77">
        <v>1.5403447924104918</v>
      </c>
      <c r="V216" s="77">
        <v>-0.96079608818734696</v>
      </c>
      <c r="W216" s="77">
        <v>2.2218141755416836</v>
      </c>
      <c r="X216" s="78">
        <v>2.5499999999999972</v>
      </c>
      <c r="Z216" s="2">
        <v>44075</v>
      </c>
      <c r="AA216" s="76">
        <v>-2.3928266373595246</v>
      </c>
      <c r="AB216" s="77">
        <v>-0.4636548359828368</v>
      </c>
      <c r="AC216" s="77">
        <v>-6.3055543022153895</v>
      </c>
      <c r="AD216" s="77">
        <v>-1.7021167040132348</v>
      </c>
      <c r="AE216" s="77">
        <v>-1.1841874427399273</v>
      </c>
      <c r="AF216" s="78">
        <v>-0.42666666666667652</v>
      </c>
      <c r="AH216" s="2">
        <v>44075</v>
      </c>
      <c r="AI216" s="76">
        <v>-2.9105024259341112</v>
      </c>
      <c r="AJ216" s="77">
        <v>0.66531083608416297</v>
      </c>
      <c r="AK216" s="77">
        <v>-4.3765855651847883</v>
      </c>
      <c r="AL216" s="77">
        <v>-0.20378738107677971</v>
      </c>
      <c r="AM216" s="77">
        <v>-0.97013606189079815</v>
      </c>
      <c r="AN216" s="78">
        <v>5.579166666665003E-2</v>
      </c>
      <c r="AQ216" s="172">
        <v>44075</v>
      </c>
      <c r="AR216" s="173">
        <f>IF(MONTH(Serie_Encadeada[[#This Row],[Período]])=1,Serie_Encadeada[[#This Row],[Fat.real]],Serie_Encadeada[[#This Row],[Fat.real]]+AR215)</f>
        <v>816.36999999999989</v>
      </c>
      <c r="AS216" s="173">
        <f>IF(MONTH(Serie_Encadeada[[#This Row],[Período]])=1,Serie_Encadeada[[#This Row],[Emprego]],Serie_Encadeada[[#This Row],[Emprego]]+AS215)</f>
        <v>938.12000000000012</v>
      </c>
      <c r="AT216" s="173">
        <f>IF(MONTH(Serie_Encadeada[[#This Row],[Período]])=1,Serie_Encadeada[[#This Row],[Horas]],Serie_Encadeada[[#This Row],[Horas]]+AT215)</f>
        <v>830.62</v>
      </c>
      <c r="AU216" s="173">
        <f>IF(MONTH(Serie_Encadeada[[#This Row],[Período]])=1,Serie_Encadeada[[#This Row],[Massa Real]],Serie_Encadeada[[#This Row],[Massa Real]]+AU215)</f>
        <v>1057.5999999999999</v>
      </c>
      <c r="AV216" s="173">
        <f>IF(MONTH(Serie_Encadeada[[#This Row],[Período]])=1,Serie_Encadeada[[#This Row],[RMR Real]],Serie_Encadeada[[#This Row],[RMR Real]]+AV215)</f>
        <v>1013.87</v>
      </c>
      <c r="AW216" s="173">
        <f>IF(MONTH(Serie_Encadeada[[#This Row],[Período]])=1,Serie_Encadeada[[#This Row],[UCI]],Serie_Encadeada[[#This Row],[UCI]]+AW215)</f>
        <v>699.28</v>
      </c>
      <c r="AX216" s="173">
        <f t="shared" ref="AX216" si="206">AW216/MONTH(AQ216)</f>
        <v>77.697777777777773</v>
      </c>
      <c r="AY216" s="172">
        <v>43221</v>
      </c>
      <c r="AZ216" s="174">
        <f t="shared" ref="AZ216" si="207">SUM(C205:C216)</f>
        <v>1098.79</v>
      </c>
      <c r="BA216" s="175">
        <f t="shared" ref="BA216" si="208">SUM(D205:D216)</f>
        <v>1260.8</v>
      </c>
      <c r="BB216" s="175">
        <f t="shared" ref="BB216" si="209">SUM(E205:E216)</f>
        <v>1123.2500000000002</v>
      </c>
      <c r="BC216" s="176">
        <f t="shared" ref="BC216" si="210">SUM(F205:F216)</f>
        <v>1496.8400000000001</v>
      </c>
      <c r="BD216" s="176">
        <f t="shared" ref="BD216" si="211">SUM(G205:G216)</f>
        <v>1422.3899999999996</v>
      </c>
      <c r="BE216" s="176">
        <f t="shared" ref="BE216" si="212">SUM(H205:H216)/12</f>
        <v>78.654166666666654</v>
      </c>
    </row>
    <row r="217" spans="1:57" x14ac:dyDescent="0.3">
      <c r="A217" s="2">
        <v>44105</v>
      </c>
      <c r="B217" s="31" t="str">
        <f>MONTH(Serie_Encadeada[[#This Row],[Período]])&amp;YEAR(Serie_Encadeada[[#This Row],[Período]])</f>
        <v>102020</v>
      </c>
      <c r="C217" s="5">
        <v>103.44</v>
      </c>
      <c r="D217" s="5">
        <v>103.92</v>
      </c>
      <c r="E217" s="5">
        <v>99.83</v>
      </c>
      <c r="F217" s="5">
        <v>113.07</v>
      </c>
      <c r="G217" s="5">
        <v>108.8</v>
      </c>
      <c r="H217" s="5">
        <v>84.33</v>
      </c>
      <c r="J217" s="2">
        <v>44105</v>
      </c>
      <c r="K217" s="56">
        <v>-2.8002255215185152</v>
      </c>
      <c r="L217" s="57">
        <v>0.22181502555695246</v>
      </c>
      <c r="M217" s="57">
        <v>0.29134016475787827</v>
      </c>
      <c r="N217" s="58">
        <v>-2.0614984841922994</v>
      </c>
      <c r="O217" s="58">
        <v>-2.2813005209268962</v>
      </c>
      <c r="P217" s="11">
        <v>1.0300000000000011</v>
      </c>
      <c r="R217" s="2">
        <v>44105</v>
      </c>
      <c r="S217" s="76">
        <v>2.2033395909495148</v>
      </c>
      <c r="T217" s="77">
        <v>-3.1680954155795673</v>
      </c>
      <c r="U217" s="77">
        <v>-2.0794507111329126</v>
      </c>
      <c r="V217" s="77">
        <v>-4.9911772119990019</v>
      </c>
      <c r="W217" s="77">
        <v>-1.8847506538010672</v>
      </c>
      <c r="X217" s="78">
        <v>2.8100000000000023</v>
      </c>
      <c r="Z217" s="2">
        <v>44105</v>
      </c>
      <c r="AA217" s="76">
        <v>-1.8966861107781037</v>
      </c>
      <c r="AB217" s="77">
        <v>-0.74012447396426528</v>
      </c>
      <c r="AC217" s="77">
        <v>-5.86967738019362</v>
      </c>
      <c r="AD217" s="77">
        <v>-2.029695127712388</v>
      </c>
      <c r="AE217" s="77">
        <v>-1.2525177894468544</v>
      </c>
      <c r="AF217" s="78">
        <v>-0.10299999999999443</v>
      </c>
      <c r="AH217" s="2">
        <v>44105</v>
      </c>
      <c r="AI217" s="76">
        <v>-2.3635917343458335</v>
      </c>
      <c r="AJ217" s="77">
        <v>3.7862270283475191E-2</v>
      </c>
      <c r="AK217" s="77">
        <v>-4.7145933799194424</v>
      </c>
      <c r="AL217" s="77">
        <v>-0.84870159615699547</v>
      </c>
      <c r="AM217" s="77">
        <v>-1.0366244618958278</v>
      </c>
      <c r="AN217" s="78">
        <v>0.23464166666667552</v>
      </c>
      <c r="AQ217" s="172">
        <v>44105</v>
      </c>
      <c r="AR217" s="173">
        <f>IF(MONTH(Serie_Encadeada[[#This Row],[Período]])=1,Serie_Encadeada[[#This Row],[Fat.real]],Serie_Encadeada[[#This Row],[Fat.real]]+AR216)</f>
        <v>919.81</v>
      </c>
      <c r="AS217" s="173">
        <f>IF(MONTH(Serie_Encadeada[[#This Row],[Período]])=1,Serie_Encadeada[[#This Row],[Emprego]],Serie_Encadeada[[#This Row],[Emprego]]+AS216)</f>
        <v>1042.0400000000002</v>
      </c>
      <c r="AT217" s="173">
        <f>IF(MONTH(Serie_Encadeada[[#This Row],[Período]])=1,Serie_Encadeada[[#This Row],[Horas]],Serie_Encadeada[[#This Row],[Horas]]+AT216)</f>
        <v>930.45</v>
      </c>
      <c r="AU217" s="173">
        <f>IF(MONTH(Serie_Encadeada[[#This Row],[Período]])=1,Serie_Encadeada[[#This Row],[Massa Real]],Serie_Encadeada[[#This Row],[Massa Real]]+AU216)</f>
        <v>1170.6699999999998</v>
      </c>
      <c r="AV217" s="173">
        <f>IF(MONTH(Serie_Encadeada[[#This Row],[Período]])=1,Serie_Encadeada[[#This Row],[RMR Real]],Serie_Encadeada[[#This Row],[RMR Real]]+AV216)</f>
        <v>1122.67</v>
      </c>
      <c r="AW217" s="173">
        <f>IF(MONTH(Serie_Encadeada[[#This Row],[Período]])=1,Serie_Encadeada[[#This Row],[UCI]],Serie_Encadeada[[#This Row],[UCI]]+AW216)</f>
        <v>783.61</v>
      </c>
      <c r="AX217" s="173">
        <f t="shared" ref="AX217" si="213">AW217/MONTH(AQ217)</f>
        <v>78.361000000000004</v>
      </c>
      <c r="AY217" s="172">
        <v>43221</v>
      </c>
      <c r="AZ217" s="174">
        <f t="shared" ref="AZ217" si="214">SUM(C206:C217)</f>
        <v>1101.02</v>
      </c>
      <c r="BA217" s="175">
        <f t="shared" ref="BA217" si="215">SUM(D206:D217)</f>
        <v>1257.3999999999999</v>
      </c>
      <c r="BB217" s="175">
        <f t="shared" ref="BB217" si="216">SUM(E206:E217)</f>
        <v>1121.1300000000001</v>
      </c>
      <c r="BC217" s="176">
        <f t="shared" ref="BC217" si="217">SUM(F206:F217)</f>
        <v>1490.9</v>
      </c>
      <c r="BD217" s="176">
        <f t="shared" ref="BD217" si="218">SUM(G206:G217)</f>
        <v>1420.2999999999997</v>
      </c>
      <c r="BE217" s="176">
        <f t="shared" ref="BE217" si="219">SUM(H206:H217)/12</f>
        <v>78.888333333333335</v>
      </c>
    </row>
    <row r="218" spans="1:57" x14ac:dyDescent="0.3">
      <c r="A218" s="2">
        <v>44136</v>
      </c>
      <c r="B218" s="31" t="str">
        <f>MONTH(Serie_Encadeada[[#This Row],[Período]])&amp;YEAR(Serie_Encadeada[[#This Row],[Período]])</f>
        <v>112020</v>
      </c>
      <c r="C218" s="5">
        <v>100.2</v>
      </c>
      <c r="D218" s="5">
        <v>103.7</v>
      </c>
      <c r="E218" s="5">
        <v>97.09</v>
      </c>
      <c r="F218" s="5">
        <v>133.41999999999999</v>
      </c>
      <c r="G218" s="5">
        <v>128.65</v>
      </c>
      <c r="H218" s="5">
        <v>81.260000000000005</v>
      </c>
      <c r="J218" s="2">
        <v>44136</v>
      </c>
      <c r="K218" s="56">
        <v>-3.1322505800463989</v>
      </c>
      <c r="L218" s="57">
        <v>-0.21170130869899814</v>
      </c>
      <c r="M218" s="57">
        <v>-2.7446659320845388</v>
      </c>
      <c r="N218" s="58">
        <v>17.997700539488807</v>
      </c>
      <c r="O218" s="58">
        <v>18.244485294117656</v>
      </c>
      <c r="P218" s="11">
        <v>-3.0699999999999932</v>
      </c>
      <c r="R218" s="2">
        <v>44136</v>
      </c>
      <c r="S218" s="76">
        <v>8.2073434125270079</v>
      </c>
      <c r="T218" s="77">
        <v>-4.291647438855553</v>
      </c>
      <c r="U218" s="77">
        <v>-2.4319163903125331</v>
      </c>
      <c r="V218" s="77">
        <v>-4.8359486447931541</v>
      </c>
      <c r="W218" s="77">
        <v>-0.57191436741632329</v>
      </c>
      <c r="X218" s="78">
        <v>-0.67999999999999261</v>
      </c>
      <c r="Z218" s="2">
        <v>44136</v>
      </c>
      <c r="AA218" s="76">
        <v>-0.98847478317658699</v>
      </c>
      <c r="AB218" s="77">
        <v>-1.0723821468865953</v>
      </c>
      <c r="AC218" s="77">
        <v>-5.5552491773745887</v>
      </c>
      <c r="AD218" s="77">
        <v>-2.3243770818770111</v>
      </c>
      <c r="AE218" s="77">
        <v>-1.1829740187949156</v>
      </c>
      <c r="AF218" s="78">
        <v>-0.15545454545453197</v>
      </c>
      <c r="AH218" s="2">
        <v>44136</v>
      </c>
      <c r="AI218" s="76">
        <v>-1.3192943290772163</v>
      </c>
      <c r="AJ218" s="77">
        <v>-0.68531296117113882</v>
      </c>
      <c r="AK218" s="77">
        <v>-4.9529786104057534</v>
      </c>
      <c r="AL218" s="77">
        <v>-1.8086976565735211</v>
      </c>
      <c r="AM218" s="77">
        <v>-1.2210977807173451</v>
      </c>
      <c r="AN218" s="78">
        <v>3.6349999999998772E-2</v>
      </c>
      <c r="AQ218" s="172">
        <v>44136</v>
      </c>
      <c r="AR218" s="173">
        <f>IF(MONTH(Serie_Encadeada[[#This Row],[Período]])=1,Serie_Encadeada[[#This Row],[Fat.real]],Serie_Encadeada[[#This Row],[Fat.real]]+AR217)</f>
        <v>1020.01</v>
      </c>
      <c r="AS218" s="173">
        <f>IF(MONTH(Serie_Encadeada[[#This Row],[Período]])=1,Serie_Encadeada[[#This Row],[Emprego]],Serie_Encadeada[[#This Row],[Emprego]]+AS217)</f>
        <v>1145.7400000000002</v>
      </c>
      <c r="AT218" s="173">
        <f>IF(MONTH(Serie_Encadeada[[#This Row],[Período]])=1,Serie_Encadeada[[#This Row],[Horas]],Serie_Encadeada[[#This Row],[Horas]]+AT217)</f>
        <v>1027.54</v>
      </c>
      <c r="AU218" s="173">
        <f>IF(MONTH(Serie_Encadeada[[#This Row],[Período]])=1,Serie_Encadeada[[#This Row],[Massa Real]],Serie_Encadeada[[#This Row],[Massa Real]]+AU217)</f>
        <v>1304.0899999999999</v>
      </c>
      <c r="AV218" s="173">
        <f>IF(MONTH(Serie_Encadeada[[#This Row],[Período]])=1,Serie_Encadeada[[#This Row],[RMR Real]],Serie_Encadeada[[#This Row],[RMR Real]]+AV217)</f>
        <v>1251.3200000000002</v>
      </c>
      <c r="AW218" s="173">
        <f>IF(MONTH(Serie_Encadeada[[#This Row],[Período]])=1,Serie_Encadeada[[#This Row],[UCI]],Serie_Encadeada[[#This Row],[UCI]]+AW217)</f>
        <v>864.87</v>
      </c>
      <c r="AX218" s="173">
        <f t="shared" ref="AX218" si="220">AW218/MONTH(AQ218)</f>
        <v>78.624545454545455</v>
      </c>
      <c r="AY218" s="172">
        <v>43221</v>
      </c>
      <c r="AZ218" s="174">
        <f t="shared" ref="AZ218" si="221">SUM(C207:C218)</f>
        <v>1108.6199999999999</v>
      </c>
      <c r="BA218" s="175">
        <f t="shared" ref="BA218" si="222">SUM(D207:D218)</f>
        <v>1252.75</v>
      </c>
      <c r="BB218" s="175">
        <f t="shared" ref="BB218" si="223">SUM(E207:E218)</f>
        <v>1118.71</v>
      </c>
      <c r="BC218" s="176">
        <f t="shared" ref="BC218" si="224">SUM(F207:F218)</f>
        <v>1484.12</v>
      </c>
      <c r="BD218" s="176">
        <f t="shared" ref="BD218" si="225">SUM(G207:G218)</f>
        <v>1419.56</v>
      </c>
      <c r="BE218" s="176">
        <f t="shared" ref="BE218" si="226">SUM(H207:H218)/12</f>
        <v>78.831666666666663</v>
      </c>
    </row>
    <row r="219" spans="1:57" x14ac:dyDescent="0.3">
      <c r="A219" s="2">
        <v>44166</v>
      </c>
      <c r="B219" s="31" t="str">
        <f>MONTH(Serie_Encadeada[[#This Row],[Período]])&amp;YEAR(Serie_Encadeada[[#This Row],[Período]])</f>
        <v>122020</v>
      </c>
      <c r="C219" s="5">
        <v>101.78</v>
      </c>
      <c r="D219" s="5">
        <v>103.81</v>
      </c>
      <c r="E219" s="5">
        <v>96.36</v>
      </c>
      <c r="F219" s="5">
        <v>168.72</v>
      </c>
      <c r="G219" s="5">
        <v>162.53</v>
      </c>
      <c r="H219" s="5">
        <v>81.19</v>
      </c>
      <c r="J219" s="2">
        <v>44166</v>
      </c>
      <c r="K219" s="56">
        <v>1.5768463073852277</v>
      </c>
      <c r="L219" s="57">
        <v>0.10607521697203416</v>
      </c>
      <c r="M219" s="57">
        <v>-0.75187969924812437</v>
      </c>
      <c r="N219" s="58">
        <v>26.457802428421537</v>
      </c>
      <c r="O219" s="58">
        <v>26.335017489312083</v>
      </c>
      <c r="P219" s="11">
        <v>-7.000000000000739E-2</v>
      </c>
      <c r="R219" s="2">
        <v>44166</v>
      </c>
      <c r="S219" s="76">
        <v>14.8628822931949</v>
      </c>
      <c r="T219" s="77">
        <v>-2.9903747313335227</v>
      </c>
      <c r="U219" s="77">
        <v>5.6926620598881188</v>
      </c>
      <c r="V219" s="77">
        <v>-6.2822862856190644</v>
      </c>
      <c r="W219" s="77">
        <v>-3.3939610080836946</v>
      </c>
      <c r="X219" s="78">
        <v>7.9999999999998295E-2</v>
      </c>
      <c r="Z219" s="2">
        <v>44166</v>
      </c>
      <c r="AA219" s="76">
        <v>0.26696384136192414</v>
      </c>
      <c r="AB219" s="77">
        <v>-1.2346088853362454</v>
      </c>
      <c r="AC219" s="77">
        <v>-4.6855785947504751</v>
      </c>
      <c r="AD219" s="77">
        <v>-2.7946545078969898</v>
      </c>
      <c r="AE219" s="77">
        <v>-1.4422741784823045</v>
      </c>
      <c r="AF219" s="78">
        <v>-0.13583333333333769</v>
      </c>
      <c r="AH219" s="2">
        <v>44166</v>
      </c>
      <c r="AI219" s="76">
        <v>0.26696384136192414</v>
      </c>
      <c r="AJ219" s="77">
        <v>-1.2346088853362454</v>
      </c>
      <c r="AK219" s="77">
        <v>-4.6855785947504751</v>
      </c>
      <c r="AL219" s="77">
        <v>-2.7946545078969898</v>
      </c>
      <c r="AM219" s="77">
        <v>-1.4422741784823045</v>
      </c>
      <c r="AN219" s="78">
        <v>-0.13583333333333769</v>
      </c>
      <c r="AQ219" s="172">
        <v>44166</v>
      </c>
      <c r="AR219" s="173">
        <f>IF(MONTH(Serie_Encadeada[[#This Row],[Período]])=1,Serie_Encadeada[[#This Row],[Fat.real]],Serie_Encadeada[[#This Row],[Fat.real]]+AR218)</f>
        <v>1121.79</v>
      </c>
      <c r="AS219" s="173">
        <f>IF(MONTH(Serie_Encadeada[[#This Row],[Período]])=1,Serie_Encadeada[[#This Row],[Emprego]],Serie_Encadeada[[#This Row],[Emprego]]+AS218)</f>
        <v>1249.5500000000002</v>
      </c>
      <c r="AT219" s="173">
        <f>IF(MONTH(Serie_Encadeada[[#This Row],[Período]])=1,Serie_Encadeada[[#This Row],[Horas]],Serie_Encadeada[[#This Row],[Horas]]+AT218)</f>
        <v>1123.8999999999999</v>
      </c>
      <c r="AU219" s="173">
        <f>IF(MONTH(Serie_Encadeada[[#This Row],[Período]])=1,Serie_Encadeada[[#This Row],[Massa Real]],Serie_Encadeada[[#This Row],[Massa Real]]+AU218)</f>
        <v>1472.81</v>
      </c>
      <c r="AV219" s="173">
        <f>IF(MONTH(Serie_Encadeada[[#This Row],[Período]])=1,Serie_Encadeada[[#This Row],[RMR Real]],Serie_Encadeada[[#This Row],[RMR Real]]+AV218)</f>
        <v>1413.8500000000001</v>
      </c>
      <c r="AW219" s="173">
        <f>IF(MONTH(Serie_Encadeada[[#This Row],[Período]])=1,Serie_Encadeada[[#This Row],[UCI]],Serie_Encadeada[[#This Row],[UCI]]+AW218)</f>
        <v>946.06</v>
      </c>
      <c r="AX219" s="173">
        <f t="shared" ref="AX219" si="227">AW219/MONTH(AQ219)</f>
        <v>78.838333333333324</v>
      </c>
      <c r="AY219" s="172">
        <v>43221</v>
      </c>
      <c r="AZ219" s="174">
        <f t="shared" ref="AZ219" si="228">SUM(C208:C219)</f>
        <v>1121.79</v>
      </c>
      <c r="BA219" s="175">
        <f t="shared" ref="BA219" si="229">SUM(D208:D219)</f>
        <v>1249.5500000000002</v>
      </c>
      <c r="BB219" s="175">
        <f t="shared" ref="BB219" si="230">SUM(E208:E219)</f>
        <v>1123.8999999999999</v>
      </c>
      <c r="BC219" s="176">
        <f t="shared" ref="BC219" si="231">SUM(F208:F219)</f>
        <v>1472.81</v>
      </c>
      <c r="BD219" s="176">
        <f t="shared" ref="BD219" si="232">SUM(G208:G219)</f>
        <v>1413.8500000000001</v>
      </c>
      <c r="BE219" s="176">
        <f t="shared" ref="BE219" si="233">SUM(H208:H219)/12</f>
        <v>78.838333333333324</v>
      </c>
    </row>
    <row r="220" spans="1:57" x14ac:dyDescent="0.3">
      <c r="A220" s="2">
        <v>44197</v>
      </c>
      <c r="B220" s="31" t="str">
        <f>MONTH(Serie_Encadeada[[#This Row],[Período]])&amp;YEAR(Serie_Encadeada[[#This Row],[Período]])</f>
        <v>12021</v>
      </c>
      <c r="C220" s="5">
        <v>93.15</v>
      </c>
      <c r="D220" s="5">
        <v>105.17</v>
      </c>
      <c r="E220" s="5">
        <v>97.04</v>
      </c>
      <c r="F220" s="5">
        <v>120.75</v>
      </c>
      <c r="G220" s="5">
        <v>114.82</v>
      </c>
      <c r="H220" s="5">
        <v>80.34</v>
      </c>
      <c r="J220" s="2">
        <v>44197</v>
      </c>
      <c r="K220" s="56">
        <v>-8.4790725093338519</v>
      </c>
      <c r="L220" s="57">
        <v>1.3100857335516805</v>
      </c>
      <c r="M220" s="57">
        <v>0.70568700705687715</v>
      </c>
      <c r="N220" s="58">
        <v>-28.431721194879088</v>
      </c>
      <c r="O220" s="58">
        <v>-29.354580692795182</v>
      </c>
      <c r="P220" s="11">
        <v>-0.84999999999999432</v>
      </c>
      <c r="R220" s="2">
        <v>44197</v>
      </c>
      <c r="S220" s="76">
        <v>12.377850162866455</v>
      </c>
      <c r="T220" s="77">
        <v>-1.6643291257597017</v>
      </c>
      <c r="U220" s="77">
        <v>2.0399579390115794</v>
      </c>
      <c r="V220" s="77">
        <v>-6.0311284046692606</v>
      </c>
      <c r="W220" s="77">
        <v>-4.4361215147732107</v>
      </c>
      <c r="X220" s="78">
        <v>-0.36999999999999034</v>
      </c>
      <c r="Z220" s="2">
        <v>44197</v>
      </c>
      <c r="AA220" s="76">
        <v>12.377850162866455</v>
      </c>
      <c r="AB220" s="77">
        <v>-1.6643291257597017</v>
      </c>
      <c r="AC220" s="77">
        <v>2.0399579390115794</v>
      </c>
      <c r="AD220" s="77">
        <v>-6.0311284046692606</v>
      </c>
      <c r="AE220" s="77">
        <v>-4.4361215147732107</v>
      </c>
      <c r="AF220" s="78">
        <v>-0.36999999999999034</v>
      </c>
      <c r="AH220" s="2">
        <v>44197</v>
      </c>
      <c r="AI220" s="76">
        <v>1.2132537014519649</v>
      </c>
      <c r="AJ220" s="77">
        <v>-1.7403278871323697</v>
      </c>
      <c r="AK220" s="77">
        <v>-4.7101541274153895</v>
      </c>
      <c r="AL220" s="77">
        <v>-3.5541950561205873</v>
      </c>
      <c r="AM220" s="77">
        <v>-1.831614162252577</v>
      </c>
      <c r="AN220" s="78">
        <v>-0.39916666666667311</v>
      </c>
      <c r="AQ220" s="172">
        <v>44197</v>
      </c>
      <c r="AR220" s="173">
        <f>IF(MONTH(Serie_Encadeada[[#This Row],[Período]])=1,Serie_Encadeada[[#This Row],[Fat.real]],Serie_Encadeada[[#This Row],[Fat.real]]+AR219)</f>
        <v>93.15</v>
      </c>
      <c r="AS220" s="173">
        <f>IF(MONTH(Serie_Encadeada[[#This Row],[Período]])=1,Serie_Encadeada[[#This Row],[Emprego]],Serie_Encadeada[[#This Row],[Emprego]]+AS219)</f>
        <v>105.17</v>
      </c>
      <c r="AT220" s="173">
        <f>IF(MONTH(Serie_Encadeada[[#This Row],[Período]])=1,Serie_Encadeada[[#This Row],[Horas]],Serie_Encadeada[[#This Row],[Horas]]+AT219)</f>
        <v>97.04</v>
      </c>
      <c r="AU220" s="173">
        <f>IF(MONTH(Serie_Encadeada[[#This Row],[Período]])=1,Serie_Encadeada[[#This Row],[Massa Real]],Serie_Encadeada[[#This Row],[Massa Real]]+AU219)</f>
        <v>120.75</v>
      </c>
      <c r="AV220" s="173">
        <f>IF(MONTH(Serie_Encadeada[[#This Row],[Período]])=1,Serie_Encadeada[[#This Row],[RMR Real]],Serie_Encadeada[[#This Row],[RMR Real]]+AV219)</f>
        <v>114.82</v>
      </c>
      <c r="AW220" s="173">
        <f>IF(MONTH(Serie_Encadeada[[#This Row],[Período]])=1,Serie_Encadeada[[#This Row],[UCI]],Serie_Encadeada[[#This Row],[UCI]]+AW219)</f>
        <v>80.34</v>
      </c>
      <c r="AX220" s="173">
        <f t="shared" ref="AX220" si="234">AW220/MONTH(AQ220)</f>
        <v>80.34</v>
      </c>
      <c r="AY220" s="172">
        <v>43221</v>
      </c>
      <c r="AZ220" s="174">
        <f t="shared" ref="AZ220" si="235">SUM(C209:C220)</f>
        <v>1132.05</v>
      </c>
      <c r="BA220" s="175">
        <f t="shared" ref="BA220" si="236">SUM(D209:D220)</f>
        <v>1247.77</v>
      </c>
      <c r="BB220" s="175">
        <f t="shared" ref="BB220" si="237">SUM(E209:E220)</f>
        <v>1125.8399999999999</v>
      </c>
      <c r="BC220" s="176">
        <f t="shared" ref="BC220" si="238">SUM(F209:F220)</f>
        <v>1465.0600000000002</v>
      </c>
      <c r="BD220" s="176">
        <f t="shared" ref="BD220" si="239">SUM(G209:G220)</f>
        <v>1408.52</v>
      </c>
      <c r="BE220" s="176">
        <f t="shared" ref="BE220" si="240">SUM(H209:H220)/12</f>
        <v>78.80749999999999</v>
      </c>
    </row>
    <row r="221" spans="1:57" x14ac:dyDescent="0.3">
      <c r="A221" s="2">
        <v>44228</v>
      </c>
      <c r="B221" s="31" t="str">
        <f>MONTH(Serie_Encadeada[[#This Row],[Período]])&amp;YEAR(Serie_Encadeada[[#This Row],[Período]])</f>
        <v>22021</v>
      </c>
      <c r="C221" s="5">
        <v>91.72</v>
      </c>
      <c r="D221" s="5">
        <v>107.07</v>
      </c>
      <c r="E221" s="5">
        <v>96.74</v>
      </c>
      <c r="F221" s="5">
        <v>123.12</v>
      </c>
      <c r="G221" s="5">
        <v>114.99</v>
      </c>
      <c r="H221" s="5">
        <v>82.61</v>
      </c>
      <c r="J221" s="2">
        <v>44228</v>
      </c>
      <c r="K221" s="56">
        <v>-1.5351583467525569</v>
      </c>
      <c r="L221" s="57">
        <v>1.8065988399733683</v>
      </c>
      <c r="M221" s="57">
        <v>-0.30915086562243543</v>
      </c>
      <c r="N221" s="58">
        <v>1.9627329192546621</v>
      </c>
      <c r="O221" s="58">
        <v>0.14805782964640454</v>
      </c>
      <c r="P221" s="11">
        <v>2.269999999999996</v>
      </c>
      <c r="R221" s="2">
        <v>44228</v>
      </c>
      <c r="S221" s="76">
        <v>8.3008619671744022</v>
      </c>
      <c r="T221" s="77">
        <v>-0.37219689215595581</v>
      </c>
      <c r="U221" s="77">
        <v>1.9603709949409776</v>
      </c>
      <c r="V221" s="77">
        <v>-1.7084464314226413</v>
      </c>
      <c r="W221" s="77">
        <v>-1.3384813384813405</v>
      </c>
      <c r="X221" s="78">
        <v>2.0400000000000063</v>
      </c>
      <c r="Z221" s="2">
        <v>44228</v>
      </c>
      <c r="AA221" s="76">
        <v>10.317460317460331</v>
      </c>
      <c r="AB221" s="77">
        <v>-1.0166962037123433</v>
      </c>
      <c r="AC221" s="77">
        <v>2.0002105484787935</v>
      </c>
      <c r="AD221" s="77">
        <v>-3.8973833543505623</v>
      </c>
      <c r="AE221" s="77">
        <v>-2.9108576256865173</v>
      </c>
      <c r="AF221" s="78">
        <v>0.83500000000000796</v>
      </c>
      <c r="AH221" s="2">
        <v>44228</v>
      </c>
      <c r="AI221" s="76">
        <v>1.7535396846665869</v>
      </c>
      <c r="AJ221" s="77">
        <v>-2.1739565186737067</v>
      </c>
      <c r="AK221" s="77">
        <v>-4.7236843216938071</v>
      </c>
      <c r="AL221" s="77">
        <v>-3.8640485766106742</v>
      </c>
      <c r="AM221" s="77">
        <v>-1.7115392676009269</v>
      </c>
      <c r="AN221" s="78">
        <v>-0.45000000000000284</v>
      </c>
      <c r="AQ221" s="172">
        <v>44228</v>
      </c>
      <c r="AR221" s="173">
        <f>IF(MONTH(Serie_Encadeada[[#This Row],[Período]])=1,Serie_Encadeada[[#This Row],[Fat.real]],Serie_Encadeada[[#This Row],[Fat.real]]+AR220)</f>
        <v>184.87</v>
      </c>
      <c r="AS221" s="173">
        <f>IF(MONTH(Serie_Encadeada[[#This Row],[Período]])=1,Serie_Encadeada[[#This Row],[Emprego]],Serie_Encadeada[[#This Row],[Emprego]]+AS220)</f>
        <v>212.24</v>
      </c>
      <c r="AT221" s="173">
        <f>IF(MONTH(Serie_Encadeada[[#This Row],[Período]])=1,Serie_Encadeada[[#This Row],[Horas]],Serie_Encadeada[[#This Row],[Horas]]+AT220)</f>
        <v>193.78</v>
      </c>
      <c r="AU221" s="173">
        <f>IF(MONTH(Serie_Encadeada[[#This Row],[Período]])=1,Serie_Encadeada[[#This Row],[Massa Real]],Serie_Encadeada[[#This Row],[Massa Real]]+AU220)</f>
        <v>243.87</v>
      </c>
      <c r="AV221" s="173">
        <f>IF(MONTH(Serie_Encadeada[[#This Row],[Período]])=1,Serie_Encadeada[[#This Row],[RMR Real]],Serie_Encadeada[[#This Row],[RMR Real]]+AV220)</f>
        <v>229.81</v>
      </c>
      <c r="AW221" s="173">
        <f>IF(MONTH(Serie_Encadeada[[#This Row],[Período]])=1,Serie_Encadeada[[#This Row],[UCI]],Serie_Encadeada[[#This Row],[UCI]]+AW220)</f>
        <v>162.94999999999999</v>
      </c>
      <c r="AX221" s="173">
        <f t="shared" ref="AX221" si="241">AW221/MONTH(AQ221)</f>
        <v>81.474999999999994</v>
      </c>
      <c r="AY221" s="172">
        <v>43221</v>
      </c>
      <c r="AZ221" s="174">
        <f t="shared" ref="AZ221" si="242">SUM(C210:C221)</f>
        <v>1139.0800000000002</v>
      </c>
      <c r="BA221" s="175">
        <f t="shared" ref="BA221" si="243">SUM(D210:D221)</f>
        <v>1247.3700000000001</v>
      </c>
      <c r="BB221" s="175">
        <f t="shared" ref="BB221" si="244">SUM(E210:E221)</f>
        <v>1127.7</v>
      </c>
      <c r="BC221" s="176">
        <f t="shared" ref="BC221" si="245">SUM(F210:F221)</f>
        <v>1462.92</v>
      </c>
      <c r="BD221" s="176">
        <f t="shared" ref="BD221" si="246">SUM(G210:G221)</f>
        <v>1406.9599999999998</v>
      </c>
      <c r="BE221" s="176">
        <f t="shared" ref="BE221" si="247">SUM(H210:H221)/12</f>
        <v>78.977500000000006</v>
      </c>
    </row>
    <row r="222" spans="1:57" x14ac:dyDescent="0.3">
      <c r="A222" s="2">
        <v>44256</v>
      </c>
      <c r="B222" s="31" t="str">
        <f>MONTH(Serie_Encadeada[[#This Row],[Período]])&amp;YEAR(Serie_Encadeada[[#This Row],[Período]])</f>
        <v>32021</v>
      </c>
      <c r="C222" s="5">
        <v>105.25</v>
      </c>
      <c r="D222" s="5">
        <v>108.19</v>
      </c>
      <c r="E222" s="5">
        <v>101.53</v>
      </c>
      <c r="F222" s="5">
        <v>119</v>
      </c>
      <c r="G222" s="5">
        <v>110</v>
      </c>
      <c r="H222" s="5">
        <v>82.35</v>
      </c>
      <c r="J222" s="2">
        <v>44256</v>
      </c>
      <c r="K222" s="56">
        <v>14.751417357174009</v>
      </c>
      <c r="L222" s="57">
        <v>1.0460446436910475</v>
      </c>
      <c r="M222" s="57">
        <v>4.9514161670456964</v>
      </c>
      <c r="N222" s="58">
        <v>-3.3463287849252796</v>
      </c>
      <c r="O222" s="58">
        <v>-4.3395077832854989</v>
      </c>
      <c r="P222" s="11">
        <v>-0.26000000000000512</v>
      </c>
      <c r="R222" s="2">
        <v>44256</v>
      </c>
      <c r="S222" s="76">
        <v>16.208457546649008</v>
      </c>
      <c r="T222" s="77">
        <v>0.48295718398810811</v>
      </c>
      <c r="U222" s="77">
        <v>5.8596600980085549</v>
      </c>
      <c r="V222" s="77">
        <v>-5.6454170631144978</v>
      </c>
      <c r="W222" s="77">
        <v>-6.0952706163564967</v>
      </c>
      <c r="X222" s="78">
        <v>4.3099999999999881</v>
      </c>
      <c r="Z222" s="2">
        <v>44256</v>
      </c>
      <c r="AA222" s="76">
        <v>12.384272709664936</v>
      </c>
      <c r="AB222" s="77">
        <v>-0.51538389891025016</v>
      </c>
      <c r="AC222" s="77">
        <v>3.2949735912413924</v>
      </c>
      <c r="AD222" s="77">
        <v>-4.4777298094134963</v>
      </c>
      <c r="AE222" s="77">
        <v>-3.9650689577209963</v>
      </c>
      <c r="AF222" s="78">
        <v>1.9933333333333394</v>
      </c>
      <c r="AH222" s="2">
        <v>44256</v>
      </c>
      <c r="AI222" s="76">
        <v>3.2521343809847609</v>
      </c>
      <c r="AJ222" s="77">
        <v>-2.5040160088766652</v>
      </c>
      <c r="AK222" s="77">
        <v>-4.5223251895535013</v>
      </c>
      <c r="AL222" s="77">
        <v>-4.6995594367598903</v>
      </c>
      <c r="AM222" s="77">
        <v>-2.2233087696015192</v>
      </c>
      <c r="AN222" s="78">
        <v>-1.9999999999996021E-2</v>
      </c>
      <c r="AQ222" s="172">
        <v>44256</v>
      </c>
      <c r="AR222" s="173">
        <f>IF(MONTH(Serie_Encadeada[[#This Row],[Período]])=1,Serie_Encadeada[[#This Row],[Fat.real]],Serie_Encadeada[[#This Row],[Fat.real]]+AR221)</f>
        <v>290.12</v>
      </c>
      <c r="AS222" s="173">
        <f>IF(MONTH(Serie_Encadeada[[#This Row],[Período]])=1,Serie_Encadeada[[#This Row],[Emprego]],Serie_Encadeada[[#This Row],[Emprego]]+AS221)</f>
        <v>320.43</v>
      </c>
      <c r="AT222" s="173">
        <f>IF(MONTH(Serie_Encadeada[[#This Row],[Período]])=1,Serie_Encadeada[[#This Row],[Horas]],Serie_Encadeada[[#This Row],[Horas]]+AT221)</f>
        <v>295.31</v>
      </c>
      <c r="AU222" s="173">
        <f>IF(MONTH(Serie_Encadeada[[#This Row],[Período]])=1,Serie_Encadeada[[#This Row],[Massa Real]],Serie_Encadeada[[#This Row],[Massa Real]]+AU221)</f>
        <v>362.87</v>
      </c>
      <c r="AV222" s="173">
        <f>IF(MONTH(Serie_Encadeada[[#This Row],[Período]])=1,Serie_Encadeada[[#This Row],[RMR Real]],Serie_Encadeada[[#This Row],[RMR Real]]+AV221)</f>
        <v>339.81</v>
      </c>
      <c r="AW222" s="173">
        <f>IF(MONTH(Serie_Encadeada[[#This Row],[Período]])=1,Serie_Encadeada[[#This Row],[UCI]],Serie_Encadeada[[#This Row],[UCI]]+AW221)</f>
        <v>245.29999999999998</v>
      </c>
      <c r="AX222" s="173">
        <f t="shared" ref="AX222" si="248">AW222/MONTH(AQ222)</f>
        <v>81.766666666666666</v>
      </c>
      <c r="AY222" s="172">
        <v>43221</v>
      </c>
      <c r="AZ222" s="174">
        <f t="shared" ref="AZ222" si="249">SUM(C211:C222)</f>
        <v>1153.76</v>
      </c>
      <c r="BA222" s="175">
        <f t="shared" ref="BA222" si="250">SUM(D211:D222)</f>
        <v>1247.8900000000001</v>
      </c>
      <c r="BB222" s="175">
        <f t="shared" ref="BB222" si="251">SUM(E211:E222)</f>
        <v>1133.32</v>
      </c>
      <c r="BC222" s="176">
        <f t="shared" ref="BC222" si="252">SUM(F211:F222)</f>
        <v>1455.7999999999997</v>
      </c>
      <c r="BD222" s="176">
        <f t="shared" ref="BD222" si="253">SUM(G211:G222)</f>
        <v>1399.82</v>
      </c>
      <c r="BE222" s="176">
        <f t="shared" ref="BE222" si="254">SUM(H211:H222)/12</f>
        <v>79.336666666666673</v>
      </c>
    </row>
    <row r="223" spans="1:57" x14ac:dyDescent="0.3">
      <c r="A223" s="2">
        <v>44287</v>
      </c>
      <c r="B223" s="31" t="str">
        <f>MONTH(Serie_Encadeada[[#This Row],[Período]])&amp;YEAR(Serie_Encadeada[[#This Row],[Período]])</f>
        <v>42021</v>
      </c>
      <c r="C223" s="5">
        <v>96.31</v>
      </c>
      <c r="D223" s="5">
        <v>109.33</v>
      </c>
      <c r="E223" s="5">
        <v>99.9</v>
      </c>
      <c r="F223" s="5">
        <v>122.03</v>
      </c>
      <c r="G223" s="5">
        <v>111.62</v>
      </c>
      <c r="H223" s="5">
        <v>83.43</v>
      </c>
      <c r="J223" s="2">
        <v>44287</v>
      </c>
      <c r="K223" s="56">
        <v>-8.4940617577197131</v>
      </c>
      <c r="L223" s="57">
        <v>1.053701820870691</v>
      </c>
      <c r="M223" s="57">
        <v>-1.6054368167044177</v>
      </c>
      <c r="N223" s="58">
        <v>2.5462184873949592</v>
      </c>
      <c r="O223" s="58">
        <v>1.4727272727272769</v>
      </c>
      <c r="P223" s="11">
        <v>1.0800000000000125</v>
      </c>
      <c r="R223" s="2">
        <v>44287</v>
      </c>
      <c r="S223" s="76">
        <v>35.781756661497241</v>
      </c>
      <c r="T223" s="77">
        <v>5.5818445195557711</v>
      </c>
      <c r="U223" s="77">
        <v>29.908972691807541</v>
      </c>
      <c r="V223" s="77">
        <v>1.4465042813201388</v>
      </c>
      <c r="W223" s="77">
        <v>-3.9166738400619758</v>
      </c>
      <c r="X223" s="78">
        <v>13.050000000000011</v>
      </c>
      <c r="Z223" s="2">
        <v>44287</v>
      </c>
      <c r="AA223" s="76">
        <v>17.427373283092265</v>
      </c>
      <c r="AB223" s="77">
        <v>0.96795413964851684</v>
      </c>
      <c r="AC223" s="77">
        <v>8.9362992364729124</v>
      </c>
      <c r="AD223" s="77">
        <v>-3.0529619929224139</v>
      </c>
      <c r="AE223" s="77">
        <v>-3.9531073806940245</v>
      </c>
      <c r="AF223" s="78">
        <v>4.7575000000000074</v>
      </c>
      <c r="AH223" s="2">
        <v>44287</v>
      </c>
      <c r="AI223" s="76">
        <v>7.2628036022923608</v>
      </c>
      <c r="AJ223" s="77">
        <v>-2.0233517771733935</v>
      </c>
      <c r="AK223" s="77">
        <v>-9.5902127990452973E-2</v>
      </c>
      <c r="AL223" s="77">
        <v>-4.9099686847599164</v>
      </c>
      <c r="AM223" s="77">
        <v>-2.9100473874287736</v>
      </c>
      <c r="AN223" s="78">
        <v>0.70916666666666117</v>
      </c>
      <c r="AQ223" s="172">
        <v>44287</v>
      </c>
      <c r="AR223" s="173">
        <f>IF(MONTH(Serie_Encadeada[[#This Row],[Período]])=1,Serie_Encadeada[[#This Row],[Fat.real]],Serie_Encadeada[[#This Row],[Fat.real]]+AR222)</f>
        <v>386.43</v>
      </c>
      <c r="AS223" s="173">
        <f>IF(MONTH(Serie_Encadeada[[#This Row],[Período]])=1,Serie_Encadeada[[#This Row],[Emprego]],Serie_Encadeada[[#This Row],[Emprego]]+AS222)</f>
        <v>429.76</v>
      </c>
      <c r="AT223" s="173">
        <f>IF(MONTH(Serie_Encadeada[[#This Row],[Período]])=1,Serie_Encadeada[[#This Row],[Horas]],Serie_Encadeada[[#This Row],[Horas]]+AT222)</f>
        <v>395.21000000000004</v>
      </c>
      <c r="AU223" s="173">
        <f>IF(MONTH(Serie_Encadeada[[#This Row],[Período]])=1,Serie_Encadeada[[#This Row],[Massa Real]],Serie_Encadeada[[#This Row],[Massa Real]]+AU222)</f>
        <v>484.9</v>
      </c>
      <c r="AV223" s="173">
        <f>IF(MONTH(Serie_Encadeada[[#This Row],[Período]])=1,Serie_Encadeada[[#This Row],[RMR Real]],Serie_Encadeada[[#This Row],[RMR Real]]+AV222)</f>
        <v>451.43</v>
      </c>
      <c r="AW223" s="173">
        <f>IF(MONTH(Serie_Encadeada[[#This Row],[Período]])=1,Serie_Encadeada[[#This Row],[UCI]],Serie_Encadeada[[#This Row],[UCI]]+AW222)</f>
        <v>328.73</v>
      </c>
      <c r="AX223" s="173">
        <f t="shared" ref="AX223" si="255">AW223/MONTH(AQ223)</f>
        <v>82.182500000000005</v>
      </c>
      <c r="AY223" s="172">
        <v>43221</v>
      </c>
      <c r="AZ223" s="174">
        <f t="shared" ref="AZ223" si="256">SUM(C212:C223)</f>
        <v>1179.1399999999999</v>
      </c>
      <c r="BA223" s="175">
        <f t="shared" ref="BA223" si="257">SUM(D212:D223)</f>
        <v>1253.67</v>
      </c>
      <c r="BB223" s="175">
        <f t="shared" ref="BB223" si="258">SUM(E212:E223)</f>
        <v>1156.3200000000002</v>
      </c>
      <c r="BC223" s="176">
        <f t="shared" ref="BC223" si="259">SUM(F212:F223)</f>
        <v>1457.5399999999997</v>
      </c>
      <c r="BD223" s="176">
        <f t="shared" ref="BD223" si="260">SUM(G212:G223)</f>
        <v>1395.27</v>
      </c>
      <c r="BE223" s="176">
        <f t="shared" ref="BE223" si="261">SUM(H212:H223)/12</f>
        <v>80.424166666666665</v>
      </c>
    </row>
    <row r="224" spans="1:57" x14ac:dyDescent="0.3">
      <c r="A224" s="2">
        <v>44317</v>
      </c>
      <c r="B224" s="31" t="str">
        <f>MONTH(Serie_Encadeada[[#This Row],[Período]])&amp;YEAR(Serie_Encadeada[[#This Row],[Período]])</f>
        <v>52021</v>
      </c>
      <c r="C224" s="5">
        <v>106.68</v>
      </c>
      <c r="D224" s="5">
        <v>109.79</v>
      </c>
      <c r="E224" s="5">
        <v>102.37</v>
      </c>
      <c r="F224" s="5">
        <v>114.68</v>
      </c>
      <c r="G224" s="5">
        <v>104.45</v>
      </c>
      <c r="H224" s="5">
        <v>83.78</v>
      </c>
      <c r="J224" s="2">
        <v>44317</v>
      </c>
      <c r="K224" s="56">
        <v>10.767313882255221</v>
      </c>
      <c r="L224" s="57">
        <v>0.42074453489436381</v>
      </c>
      <c r="M224" s="57">
        <v>2.4724724724724711</v>
      </c>
      <c r="N224" s="58">
        <v>-6.0231090715397801</v>
      </c>
      <c r="O224" s="58">
        <v>-6.4235800035835888</v>
      </c>
      <c r="P224" s="11">
        <v>0.34999999999999432</v>
      </c>
      <c r="R224" s="2">
        <v>44317</v>
      </c>
      <c r="S224" s="76">
        <v>28.005759539236863</v>
      </c>
      <c r="T224" s="77">
        <v>6.9452561854665982</v>
      </c>
      <c r="U224" s="77">
        <v>24.917632702867603</v>
      </c>
      <c r="V224" s="77">
        <v>9.1358964598401293</v>
      </c>
      <c r="W224" s="77">
        <v>2.0418132082844895</v>
      </c>
      <c r="X224" s="78">
        <v>10.099999999999994</v>
      </c>
      <c r="Z224" s="2">
        <v>44317</v>
      </c>
      <c r="AA224" s="76">
        <v>19.565006546724227</v>
      </c>
      <c r="AB224" s="77">
        <v>2.1294718909710175</v>
      </c>
      <c r="AC224" s="77">
        <v>11.881099069119058</v>
      </c>
      <c r="AD224" s="77">
        <v>-0.93680297397770718</v>
      </c>
      <c r="AE224" s="77">
        <v>-2.8810035466568844</v>
      </c>
      <c r="AF224" s="78">
        <v>5.8259999999999934</v>
      </c>
      <c r="AH224" s="2">
        <v>44317</v>
      </c>
      <c r="AI224" s="76">
        <v>10.553558458752054</v>
      </c>
      <c r="AJ224" s="77">
        <v>-1.256226308699617</v>
      </c>
      <c r="AK224" s="77">
        <v>3.5452505609573439</v>
      </c>
      <c r="AL224" s="77">
        <v>-3.1999683302103406</v>
      </c>
      <c r="AM224" s="77">
        <v>-1.8328708419684672</v>
      </c>
      <c r="AN224" s="78">
        <v>2.1691666666666833</v>
      </c>
      <c r="AQ224" s="172">
        <v>44317</v>
      </c>
      <c r="AR224" s="173">
        <f>IF(MONTH(Serie_Encadeada[[#This Row],[Período]])=1,Serie_Encadeada[[#This Row],[Fat.real]],Serie_Encadeada[[#This Row],[Fat.real]]+AR223)</f>
        <v>493.11</v>
      </c>
      <c r="AS224" s="173">
        <f>IF(MONTH(Serie_Encadeada[[#This Row],[Período]])=1,Serie_Encadeada[[#This Row],[Emprego]],Serie_Encadeada[[#This Row],[Emprego]]+AS223)</f>
        <v>539.54999999999995</v>
      </c>
      <c r="AT224" s="173">
        <f>IF(MONTH(Serie_Encadeada[[#This Row],[Período]])=1,Serie_Encadeada[[#This Row],[Horas]],Serie_Encadeada[[#This Row],[Horas]]+AT223)</f>
        <v>497.58000000000004</v>
      </c>
      <c r="AU224" s="173">
        <f>IF(MONTH(Serie_Encadeada[[#This Row],[Período]])=1,Serie_Encadeada[[#This Row],[Massa Real]],Serie_Encadeada[[#This Row],[Massa Real]]+AU223)</f>
        <v>599.57999999999993</v>
      </c>
      <c r="AV224" s="173">
        <f>IF(MONTH(Serie_Encadeada[[#This Row],[Período]])=1,Serie_Encadeada[[#This Row],[RMR Real]],Serie_Encadeada[[#This Row],[RMR Real]]+AV223)</f>
        <v>555.88</v>
      </c>
      <c r="AW224" s="173">
        <f>IF(MONTH(Serie_Encadeada[[#This Row],[Período]])=1,Serie_Encadeada[[#This Row],[UCI]],Serie_Encadeada[[#This Row],[UCI]]+AW223)</f>
        <v>412.51</v>
      </c>
      <c r="AX224" s="173">
        <f t="shared" ref="AX224" si="262">AW224/MONTH(AQ224)</f>
        <v>82.501999999999995</v>
      </c>
      <c r="AY224" s="172">
        <v>43221</v>
      </c>
      <c r="AZ224" s="174">
        <f t="shared" ref="AZ224" si="263">SUM(C213:C224)</f>
        <v>1202.48</v>
      </c>
      <c r="BA224" s="175">
        <f t="shared" ref="BA224" si="264">SUM(D213:D224)</f>
        <v>1260.8</v>
      </c>
      <c r="BB224" s="175">
        <f t="shared" ref="BB224" si="265">SUM(E213:E224)</f>
        <v>1176.7399999999998</v>
      </c>
      <c r="BC224" s="176">
        <f t="shared" ref="BC224" si="266">SUM(F213:F224)</f>
        <v>1467.1399999999999</v>
      </c>
      <c r="BD224" s="176">
        <f t="shared" ref="BD224" si="267">SUM(G213:G224)</f>
        <v>1397.36</v>
      </c>
      <c r="BE224" s="176">
        <f t="shared" ref="BE224" si="268">SUM(H213:H224)/12</f>
        <v>81.265833333333333</v>
      </c>
    </row>
    <row r="225" spans="1:57" x14ac:dyDescent="0.3">
      <c r="A225" s="2">
        <v>44348</v>
      </c>
      <c r="B225" s="31" t="str">
        <f>MONTH(Serie_Encadeada[[#This Row],[Período]])&amp;YEAR(Serie_Encadeada[[#This Row],[Período]])</f>
        <v>62021</v>
      </c>
      <c r="C225" s="5">
        <v>111.52</v>
      </c>
      <c r="D225" s="5">
        <v>110.08</v>
      </c>
      <c r="E225" s="5">
        <v>102.66</v>
      </c>
      <c r="F225" s="5">
        <v>114.36</v>
      </c>
      <c r="G225" s="5">
        <v>103.89</v>
      </c>
      <c r="H225" s="5">
        <v>83.65</v>
      </c>
      <c r="J225" s="2">
        <v>44348</v>
      </c>
      <c r="K225" s="56">
        <v>4.5369328833895661</v>
      </c>
      <c r="L225" s="57">
        <v>0.26414063211585026</v>
      </c>
      <c r="M225" s="57">
        <v>0.2832861189801622</v>
      </c>
      <c r="N225" s="58">
        <v>-0.27903732124172248</v>
      </c>
      <c r="O225" s="58">
        <v>-0.53614169459071548</v>
      </c>
      <c r="P225" s="11">
        <v>-0.12999999999999545</v>
      </c>
      <c r="R225" s="2">
        <v>44348</v>
      </c>
      <c r="S225" s="76">
        <v>21.349292709466798</v>
      </c>
      <c r="T225" s="77">
        <v>7.499999999999992</v>
      </c>
      <c r="U225" s="77">
        <v>15.244723843735967</v>
      </c>
      <c r="V225" s="77">
        <v>4.5147139462621073</v>
      </c>
      <c r="W225" s="77">
        <v>-2.7702386523163254</v>
      </c>
      <c r="X225" s="78">
        <v>9.7700000000000102</v>
      </c>
      <c r="Z225" s="2">
        <v>44348</v>
      </c>
      <c r="AA225" s="76">
        <v>19.890149111675139</v>
      </c>
      <c r="AB225" s="77">
        <v>3.0014269858886871</v>
      </c>
      <c r="AC225" s="77">
        <v>12.442396313364071</v>
      </c>
      <c r="AD225" s="77">
        <v>-0.10214504596527324</v>
      </c>
      <c r="AE225" s="77">
        <v>-2.8635788109890821</v>
      </c>
      <c r="AF225" s="78">
        <v>6.4833333333333343</v>
      </c>
      <c r="AH225" s="2">
        <v>44348</v>
      </c>
      <c r="AI225" s="76">
        <v>12.956595681750967</v>
      </c>
      <c r="AJ225" s="77">
        <v>-0.40201005025126552</v>
      </c>
      <c r="AK225" s="77">
        <v>5.4406944813535372</v>
      </c>
      <c r="AL225" s="77">
        <v>-2.3366284084123801</v>
      </c>
      <c r="AM225" s="77">
        <v>-1.7225339009331446</v>
      </c>
      <c r="AN225" s="78">
        <v>3.3441666666666805</v>
      </c>
      <c r="AQ225" s="172">
        <v>44348</v>
      </c>
      <c r="AR225" s="173">
        <f>IF(MONTH(Serie_Encadeada[[#This Row],[Período]])=1,Serie_Encadeada[[#This Row],[Fat.real]],Serie_Encadeada[[#This Row],[Fat.real]]+AR224)</f>
        <v>604.63</v>
      </c>
      <c r="AS225" s="173">
        <f>IF(MONTH(Serie_Encadeada[[#This Row],[Período]])=1,Serie_Encadeada[[#This Row],[Emprego]],Serie_Encadeada[[#This Row],[Emprego]]+AS224)</f>
        <v>649.63</v>
      </c>
      <c r="AT225" s="173">
        <f>IF(MONTH(Serie_Encadeada[[#This Row],[Período]])=1,Serie_Encadeada[[#This Row],[Horas]],Serie_Encadeada[[#This Row],[Horas]]+AT224)</f>
        <v>600.24</v>
      </c>
      <c r="AU225" s="173">
        <f>IF(MONTH(Serie_Encadeada[[#This Row],[Período]])=1,Serie_Encadeada[[#This Row],[Massa Real]],Serie_Encadeada[[#This Row],[Massa Real]]+AU224)</f>
        <v>713.93999999999994</v>
      </c>
      <c r="AV225" s="173">
        <f>IF(MONTH(Serie_Encadeada[[#This Row],[Período]])=1,Serie_Encadeada[[#This Row],[RMR Real]],Serie_Encadeada[[#This Row],[RMR Real]]+AV224)</f>
        <v>659.77</v>
      </c>
      <c r="AW225" s="173">
        <f>IF(MONTH(Serie_Encadeada[[#This Row],[Período]])=1,Serie_Encadeada[[#This Row],[UCI]],Serie_Encadeada[[#This Row],[UCI]]+AW224)</f>
        <v>496.15999999999997</v>
      </c>
      <c r="AX225" s="173">
        <f t="shared" ref="AX225" si="269">AW225/MONTH(AQ225)</f>
        <v>82.693333333333328</v>
      </c>
      <c r="AY225" s="172">
        <v>43221</v>
      </c>
      <c r="AZ225" s="174">
        <f t="shared" ref="AZ225" si="270">SUM(C214:C225)</f>
        <v>1222.1000000000001</v>
      </c>
      <c r="BA225" s="175">
        <f t="shared" ref="BA225" si="271">SUM(D214:D225)</f>
        <v>1268.48</v>
      </c>
      <c r="BB225" s="175">
        <f t="shared" ref="BB225" si="272">SUM(E214:E225)</f>
        <v>1190.32</v>
      </c>
      <c r="BC225" s="176">
        <f t="shared" ref="BC225" si="273">SUM(F214:F225)</f>
        <v>1472.08</v>
      </c>
      <c r="BD225" s="176">
        <f t="shared" ref="BD225" si="274">SUM(G214:G225)</f>
        <v>1394.4</v>
      </c>
      <c r="BE225" s="176">
        <f t="shared" ref="BE225" si="275">SUM(H214:H225)/12</f>
        <v>82.08</v>
      </c>
    </row>
    <row r="226" spans="1:57" x14ac:dyDescent="0.3">
      <c r="A226" s="2">
        <v>44378</v>
      </c>
      <c r="B226" s="31" t="str">
        <f>MONTH(Serie_Encadeada[[#This Row],[Período]])&amp;YEAR(Serie_Encadeada[[#This Row],[Período]])</f>
        <v>72021</v>
      </c>
      <c r="C226" s="5">
        <v>110.09</v>
      </c>
      <c r="D226" s="5">
        <v>109.72</v>
      </c>
      <c r="E226" s="5">
        <v>103.39</v>
      </c>
      <c r="F226" s="5">
        <v>112.61</v>
      </c>
      <c r="G226" s="5">
        <v>102.64</v>
      </c>
      <c r="H226" s="5">
        <v>84.08</v>
      </c>
      <c r="J226" s="2">
        <v>44378</v>
      </c>
      <c r="K226" s="56">
        <v>-1.2822812051649863</v>
      </c>
      <c r="L226" s="57">
        <v>-0.3270348837209297</v>
      </c>
      <c r="M226" s="57">
        <v>0.71108513539840634</v>
      </c>
      <c r="N226" s="58">
        <v>-1.5302553340328786</v>
      </c>
      <c r="O226" s="58">
        <v>-1.2031956877466552</v>
      </c>
      <c r="P226" s="11">
        <v>0.42999999999999261</v>
      </c>
      <c r="R226" s="2">
        <v>44378</v>
      </c>
      <c r="S226" s="76">
        <v>11.857346067872385</v>
      </c>
      <c r="T226" s="77">
        <v>8.3333333333333304</v>
      </c>
      <c r="U226" s="77">
        <v>4.5082381481855789</v>
      </c>
      <c r="V226" s="77">
        <v>0.10667614899102547</v>
      </c>
      <c r="W226" s="77">
        <v>-7.5898082290447402</v>
      </c>
      <c r="X226" s="78">
        <v>6.7999999999999972</v>
      </c>
      <c r="Z226" s="2">
        <v>44378</v>
      </c>
      <c r="AA226" s="76">
        <v>18.578491555231135</v>
      </c>
      <c r="AB226" s="77">
        <v>3.7391732014535921</v>
      </c>
      <c r="AC226" s="77">
        <v>11.201896483603319</v>
      </c>
      <c r="AD226" s="77">
        <v>-7.3746312684367432E-2</v>
      </c>
      <c r="AE226" s="77">
        <v>-3.5278189019220787</v>
      </c>
      <c r="AF226" s="78">
        <v>6.5285714285714391</v>
      </c>
      <c r="AH226" s="2">
        <v>44378</v>
      </c>
      <c r="AI226" s="76">
        <v>13.679041011323958</v>
      </c>
      <c r="AJ226" s="77">
        <v>0.63600898451353083</v>
      </c>
      <c r="AK226" s="77">
        <v>6.0923306427981476</v>
      </c>
      <c r="AL226" s="77">
        <v>-1.8703424739711898</v>
      </c>
      <c r="AM226" s="77">
        <v>-2.2022608278411768</v>
      </c>
      <c r="AN226" s="78">
        <v>4.2225000000000108</v>
      </c>
      <c r="AQ226" s="172">
        <v>44378</v>
      </c>
      <c r="AR226" s="173">
        <f>IF(MONTH(Serie_Encadeada[[#This Row],[Período]])=1,Serie_Encadeada[[#This Row],[Fat.real]],Serie_Encadeada[[#This Row],[Fat.real]]+AR225)</f>
        <v>714.72</v>
      </c>
      <c r="AS226" s="173">
        <f>IF(MONTH(Serie_Encadeada[[#This Row],[Período]])=1,Serie_Encadeada[[#This Row],[Emprego]],Serie_Encadeada[[#This Row],[Emprego]]+AS225)</f>
        <v>759.35</v>
      </c>
      <c r="AT226" s="173">
        <f>IF(MONTH(Serie_Encadeada[[#This Row],[Período]])=1,Serie_Encadeada[[#This Row],[Horas]],Serie_Encadeada[[#This Row],[Horas]]+AT225)</f>
        <v>703.63</v>
      </c>
      <c r="AU226" s="173">
        <f>IF(MONTH(Serie_Encadeada[[#This Row],[Período]])=1,Serie_Encadeada[[#This Row],[Massa Real]],Serie_Encadeada[[#This Row],[Massa Real]]+AU225)</f>
        <v>826.55</v>
      </c>
      <c r="AV226" s="173">
        <f>IF(MONTH(Serie_Encadeada[[#This Row],[Período]])=1,Serie_Encadeada[[#This Row],[RMR Real]],Serie_Encadeada[[#This Row],[RMR Real]]+AV225)</f>
        <v>762.41</v>
      </c>
      <c r="AW226" s="173">
        <f>IF(MONTH(Serie_Encadeada[[#This Row],[Período]])=1,Serie_Encadeada[[#This Row],[UCI]],Serie_Encadeada[[#This Row],[UCI]]+AW225)</f>
        <v>580.24</v>
      </c>
      <c r="AX226" s="173">
        <f t="shared" ref="AX226" si="276">AW226/MONTH(AQ226)</f>
        <v>82.891428571428577</v>
      </c>
      <c r="AY226" s="172">
        <v>43221</v>
      </c>
      <c r="AZ226" s="174">
        <f t="shared" ref="AZ226" si="277">SUM(C215:C226)</f>
        <v>1233.77</v>
      </c>
      <c r="BA226" s="175">
        <f t="shared" ref="BA226" si="278">SUM(D215:D226)</f>
        <v>1276.92</v>
      </c>
      <c r="BB226" s="175">
        <f t="shared" ref="BB226" si="279">SUM(E215:E226)</f>
        <v>1194.78</v>
      </c>
      <c r="BC226" s="176">
        <f t="shared" ref="BC226" si="280">SUM(F215:F226)</f>
        <v>1472.1999999999998</v>
      </c>
      <c r="BD226" s="176">
        <f t="shared" ref="BD226" si="281">SUM(G215:G226)</f>
        <v>1385.97</v>
      </c>
      <c r="BE226" s="176">
        <f t="shared" ref="BE226" si="282">SUM(H215:H226)/12</f>
        <v>82.646666666666661</v>
      </c>
    </row>
    <row r="227" spans="1:57" x14ac:dyDescent="0.3">
      <c r="A227" s="2">
        <v>44409</v>
      </c>
      <c r="B227" s="31" t="str">
        <f>MONTH(Serie_Encadeada[[#This Row],[Período]])&amp;YEAR(Serie_Encadeada[[#This Row],[Período]])</f>
        <v>82021</v>
      </c>
      <c r="C227" s="5">
        <v>108.97</v>
      </c>
      <c r="D227" s="5">
        <v>110.34</v>
      </c>
      <c r="E227" s="5">
        <v>103.27</v>
      </c>
      <c r="F227" s="5">
        <v>110.23</v>
      </c>
      <c r="G227" s="5">
        <v>99.9</v>
      </c>
      <c r="H227" s="5">
        <v>84.29</v>
      </c>
      <c r="J227" s="2">
        <v>44409</v>
      </c>
      <c r="K227" s="56">
        <v>-1.017349441366159</v>
      </c>
      <c r="L227" s="57">
        <v>0.56507473569085354</v>
      </c>
      <c r="M227" s="57">
        <v>-0.11606538349937572</v>
      </c>
      <c r="N227" s="58">
        <v>-2.1134890329455605</v>
      </c>
      <c r="O227" s="58">
        <v>-2.6695245518316395</v>
      </c>
      <c r="P227" s="11">
        <v>0.21000000000000796</v>
      </c>
      <c r="R227" s="2">
        <v>44409</v>
      </c>
      <c r="S227" s="76">
        <v>1.6416379069116736</v>
      </c>
      <c r="T227" s="77">
        <v>7.7013177159590045</v>
      </c>
      <c r="U227" s="77">
        <v>5.0238991152242427</v>
      </c>
      <c r="V227" s="77">
        <v>-4.1394903904687288</v>
      </c>
      <c r="W227" s="77">
        <v>-10.994297933000704</v>
      </c>
      <c r="X227" s="78">
        <v>2.8500000000000085</v>
      </c>
      <c r="Z227" s="2">
        <v>44409</v>
      </c>
      <c r="AA227" s="76">
        <v>16.020846538488644</v>
      </c>
      <c r="AB227" s="77">
        <v>4.2256390589983566</v>
      </c>
      <c r="AC227" s="77">
        <v>10.370958034688396</v>
      </c>
      <c r="AD227" s="77">
        <v>-0.5699729342461396</v>
      </c>
      <c r="AE227" s="77">
        <v>-4.4563615613885439</v>
      </c>
      <c r="AF227" s="78">
        <v>6.0687499999999943</v>
      </c>
      <c r="AH227" s="2">
        <v>44409</v>
      </c>
      <c r="AI227" s="76">
        <v>13.152062422155483</v>
      </c>
      <c r="AJ227" s="77">
        <v>1.6359076993663679</v>
      </c>
      <c r="AK227" s="77">
        <v>6.9517000374418334</v>
      </c>
      <c r="AL227" s="77">
        <v>-2.0374375817778985</v>
      </c>
      <c r="AM227" s="77">
        <v>-3.263449227800566</v>
      </c>
      <c r="AN227" s="78">
        <v>4.4424999999999955</v>
      </c>
      <c r="AQ227" s="172">
        <v>44409</v>
      </c>
      <c r="AR227" s="173">
        <f>IF(MONTH(Serie_Encadeada[[#This Row],[Período]])=1,Serie_Encadeada[[#This Row],[Fat.real]],Serie_Encadeada[[#This Row],[Fat.real]]+AR226)</f>
        <v>823.69</v>
      </c>
      <c r="AS227" s="173">
        <f>IF(MONTH(Serie_Encadeada[[#This Row],[Período]])=1,Serie_Encadeada[[#This Row],[Emprego]],Serie_Encadeada[[#This Row],[Emprego]]+AS226)</f>
        <v>869.69</v>
      </c>
      <c r="AT227" s="173">
        <f>IF(MONTH(Serie_Encadeada[[#This Row],[Período]])=1,Serie_Encadeada[[#This Row],[Horas]],Serie_Encadeada[[#This Row],[Horas]]+AT226)</f>
        <v>806.9</v>
      </c>
      <c r="AU227" s="173">
        <f>IF(MONTH(Serie_Encadeada[[#This Row],[Período]])=1,Serie_Encadeada[[#This Row],[Massa Real]],Serie_Encadeada[[#This Row],[Massa Real]]+AU226)</f>
        <v>936.78</v>
      </c>
      <c r="AV227" s="173">
        <f>IF(MONTH(Serie_Encadeada[[#This Row],[Período]])=1,Serie_Encadeada[[#This Row],[RMR Real]],Serie_Encadeada[[#This Row],[RMR Real]]+AV226)</f>
        <v>862.31</v>
      </c>
      <c r="AW227" s="173">
        <f>IF(MONTH(Serie_Encadeada[[#This Row],[Período]])=1,Serie_Encadeada[[#This Row],[UCI]],Serie_Encadeada[[#This Row],[UCI]]+AW226)</f>
        <v>664.53</v>
      </c>
      <c r="AX227" s="173">
        <f t="shared" ref="AX227" si="283">AW227/MONTH(AQ227)</f>
        <v>83.066249999999997</v>
      </c>
      <c r="AY227" s="172">
        <v>43221</v>
      </c>
      <c r="AZ227" s="174">
        <f t="shared" ref="AZ227" si="284">SUM(C216:C227)</f>
        <v>1235.53</v>
      </c>
      <c r="BA227" s="175">
        <f t="shared" ref="BA227" si="285">SUM(D216:D227)</f>
        <v>1284.81</v>
      </c>
      <c r="BB227" s="175">
        <f t="shared" ref="BB227" si="286">SUM(E216:E227)</f>
        <v>1199.72</v>
      </c>
      <c r="BC227" s="176">
        <f t="shared" ref="BC227" si="287">SUM(F216:F227)</f>
        <v>1467.4399999999998</v>
      </c>
      <c r="BD227" s="176">
        <f t="shared" ref="BD227" si="288">SUM(G216:G227)</f>
        <v>1373.63</v>
      </c>
      <c r="BE227" s="176">
        <f t="shared" ref="BE227" si="289">SUM(H216:H227)/12</f>
        <v>82.884166666666658</v>
      </c>
    </row>
    <row r="228" spans="1:57" x14ac:dyDescent="0.3">
      <c r="A228" s="2">
        <v>44440</v>
      </c>
      <c r="B228" s="31" t="str">
        <f>MONTH(Serie_Encadeada[[#This Row],[Período]])&amp;YEAR(Serie_Encadeada[[#This Row],[Período]])</f>
        <v>92021</v>
      </c>
      <c r="C228" s="5">
        <v>110.59</v>
      </c>
      <c r="D228" s="5">
        <v>110.63</v>
      </c>
      <c r="E228" s="5">
        <v>103.09</v>
      </c>
      <c r="F228" s="5">
        <v>110.14</v>
      </c>
      <c r="G228" s="5">
        <v>99.55</v>
      </c>
      <c r="H228" s="5">
        <v>82.89</v>
      </c>
      <c r="J228" s="2">
        <v>44440</v>
      </c>
      <c r="K228" s="56">
        <v>1.4866477012021699</v>
      </c>
      <c r="L228" s="57">
        <v>0.26282399854992933</v>
      </c>
      <c r="M228" s="57">
        <v>-0.17430037765081111</v>
      </c>
      <c r="N228" s="58">
        <v>-8.1647464392636676E-2</v>
      </c>
      <c r="O228" s="58">
        <v>-0.35035035035035889</v>
      </c>
      <c r="P228" s="11">
        <v>-1.4000000000000057</v>
      </c>
      <c r="R228" s="2">
        <v>44440</v>
      </c>
      <c r="S228" s="76">
        <v>3.9184363841383214</v>
      </c>
      <c r="T228" s="77">
        <v>6.6930272928922729</v>
      </c>
      <c r="U228" s="77">
        <v>3.5664054651396393</v>
      </c>
      <c r="V228" s="77">
        <v>-4.5993936769164163</v>
      </c>
      <c r="W228" s="77">
        <v>-10.589186276270887</v>
      </c>
      <c r="X228" s="78">
        <v>-0.40999999999999659</v>
      </c>
      <c r="Z228" s="2">
        <v>44440</v>
      </c>
      <c r="AA228" s="76">
        <v>14.443205899285889</v>
      </c>
      <c r="AB228" s="77">
        <v>4.4983584189655828</v>
      </c>
      <c r="AC228" s="77">
        <v>9.5555127495124133</v>
      </c>
      <c r="AD228" s="77">
        <v>-1.0098335854765352</v>
      </c>
      <c r="AE228" s="77">
        <v>-5.1298489944470305</v>
      </c>
      <c r="AF228" s="78">
        <v>5.3488888888888937</v>
      </c>
      <c r="AH228" s="2">
        <v>44440</v>
      </c>
      <c r="AI228" s="76">
        <v>12.824106517168874</v>
      </c>
      <c r="AJ228" s="77">
        <v>2.4547906091370595</v>
      </c>
      <c r="AK228" s="77">
        <v>7.1239706209659239</v>
      </c>
      <c r="AL228" s="77">
        <v>-2.3188851179818992</v>
      </c>
      <c r="AM228" s="77">
        <v>-4.2569196915051091</v>
      </c>
      <c r="AN228" s="78">
        <v>4.19583333333334</v>
      </c>
      <c r="AQ228" s="172">
        <v>44440</v>
      </c>
      <c r="AR228" s="173">
        <f>IF(MONTH(Serie_Encadeada[[#This Row],[Período]])=1,Serie_Encadeada[[#This Row],[Fat.real]],Serie_Encadeada[[#This Row],[Fat.real]]+AR227)</f>
        <v>934.28000000000009</v>
      </c>
      <c r="AS228" s="173">
        <f>IF(MONTH(Serie_Encadeada[[#This Row],[Período]])=1,Serie_Encadeada[[#This Row],[Emprego]],Serie_Encadeada[[#This Row],[Emprego]]+AS227)</f>
        <v>980.32</v>
      </c>
      <c r="AT228" s="173">
        <f>IF(MONTH(Serie_Encadeada[[#This Row],[Período]])=1,Serie_Encadeada[[#This Row],[Horas]],Serie_Encadeada[[#This Row],[Horas]]+AT227)</f>
        <v>909.99</v>
      </c>
      <c r="AU228" s="173">
        <f>IF(MONTH(Serie_Encadeada[[#This Row],[Período]])=1,Serie_Encadeada[[#This Row],[Massa Real]],Serie_Encadeada[[#This Row],[Massa Real]]+AU227)</f>
        <v>1046.92</v>
      </c>
      <c r="AV228" s="173">
        <f>IF(MONTH(Serie_Encadeada[[#This Row],[Período]])=1,Serie_Encadeada[[#This Row],[RMR Real]],Serie_Encadeada[[#This Row],[RMR Real]]+AV227)</f>
        <v>961.8599999999999</v>
      </c>
      <c r="AW228" s="173">
        <f>IF(MONTH(Serie_Encadeada[[#This Row],[Período]])=1,Serie_Encadeada[[#This Row],[UCI]],Serie_Encadeada[[#This Row],[UCI]]+AW227)</f>
        <v>747.42</v>
      </c>
      <c r="AX228" s="173">
        <f t="shared" ref="AX228" si="290">AW228/MONTH(AQ228)</f>
        <v>83.046666666666667</v>
      </c>
      <c r="AY228" s="172">
        <v>43221</v>
      </c>
      <c r="AZ228" s="174">
        <f t="shared" ref="AZ228" si="291">SUM(C217:C228)</f>
        <v>1239.6999999999998</v>
      </c>
      <c r="BA228" s="175">
        <f t="shared" ref="BA228" si="292">SUM(D217:D228)</f>
        <v>1291.75</v>
      </c>
      <c r="BB228" s="175">
        <f t="shared" ref="BB228" si="293">SUM(E217:E228)</f>
        <v>1203.27</v>
      </c>
      <c r="BC228" s="176">
        <f t="shared" ref="BC228" si="294">SUM(F217:F228)</f>
        <v>1462.1299999999999</v>
      </c>
      <c r="BD228" s="176">
        <f t="shared" ref="BD228" si="295">SUM(G217:G228)</f>
        <v>1361.8400000000001</v>
      </c>
      <c r="BE228" s="176">
        <f t="shared" ref="BE228" si="296">SUM(H217:H228)/12</f>
        <v>82.85</v>
      </c>
    </row>
    <row r="229" spans="1:57" x14ac:dyDescent="0.3">
      <c r="A229" s="2">
        <v>44470</v>
      </c>
      <c r="B229" s="31" t="str">
        <f>MONTH(Serie_Encadeada[[#This Row],[Período]])&amp;YEAR(Serie_Encadeada[[#This Row],[Período]])</f>
        <v>102021</v>
      </c>
      <c r="C229" s="5">
        <v>98.23</v>
      </c>
      <c r="D229" s="5">
        <v>110.11</v>
      </c>
      <c r="E229" s="5">
        <v>101.17</v>
      </c>
      <c r="F229" s="5">
        <v>115.25</v>
      </c>
      <c r="G229" s="5">
        <v>104.67</v>
      </c>
      <c r="H229" s="5">
        <v>81.849999999999994</v>
      </c>
      <c r="J229" s="2">
        <v>44470</v>
      </c>
      <c r="K229" s="56">
        <v>-11.176417397594719</v>
      </c>
      <c r="L229" s="57">
        <v>-0.47003525264394475</v>
      </c>
      <c r="M229" s="57">
        <v>-1.8624502861577279</v>
      </c>
      <c r="N229" s="58">
        <v>4.6395496640639182</v>
      </c>
      <c r="O229" s="58">
        <v>5.1431441486690153</v>
      </c>
      <c r="P229" s="11">
        <v>-1.0400000000000063</v>
      </c>
      <c r="R229" s="2">
        <v>44470</v>
      </c>
      <c r="S229" s="76">
        <v>-5.0367362722351059</v>
      </c>
      <c r="T229" s="77">
        <v>5.9565050038491121</v>
      </c>
      <c r="U229" s="77">
        <v>1.3422818791946343</v>
      </c>
      <c r="V229" s="77">
        <v>1.9280091978420508</v>
      </c>
      <c r="W229" s="77">
        <v>-3.7959558823529371</v>
      </c>
      <c r="X229" s="78">
        <v>-2.480000000000004</v>
      </c>
      <c r="Z229" s="2">
        <v>44470</v>
      </c>
      <c r="AA229" s="76">
        <v>12.252530413889831</v>
      </c>
      <c r="AB229" s="77">
        <v>4.6437756707995721</v>
      </c>
      <c r="AC229" s="77">
        <v>8.6742973829867189</v>
      </c>
      <c r="AD229" s="77">
        <v>-0.72607993713000019</v>
      </c>
      <c r="AE229" s="77">
        <v>-5.0005789769032836</v>
      </c>
      <c r="AF229" s="78">
        <v>4.5659999999999883</v>
      </c>
      <c r="AH229" s="2">
        <v>44470</v>
      </c>
      <c r="AI229" s="76">
        <v>12.122395596810232</v>
      </c>
      <c r="AJ229" s="77">
        <v>3.224113249562587</v>
      </c>
      <c r="AK229" s="77">
        <v>7.4460588870157594</v>
      </c>
      <c r="AL229" s="77">
        <v>-1.7834864846736815</v>
      </c>
      <c r="AM229" s="77">
        <v>-4.4068154615221768</v>
      </c>
      <c r="AN229" s="78">
        <v>3.7549999999999955</v>
      </c>
      <c r="AQ229" s="172">
        <v>44470</v>
      </c>
      <c r="AR229" s="173">
        <f>IF(MONTH(Serie_Encadeada[[#This Row],[Período]])=1,Serie_Encadeada[[#This Row],[Fat.real]],Serie_Encadeada[[#This Row],[Fat.real]]+AR228)</f>
        <v>1032.51</v>
      </c>
      <c r="AS229" s="173">
        <f>IF(MONTH(Serie_Encadeada[[#This Row],[Período]])=1,Serie_Encadeada[[#This Row],[Emprego]],Serie_Encadeada[[#This Row],[Emprego]]+AS228)</f>
        <v>1090.43</v>
      </c>
      <c r="AT229" s="173">
        <f>IF(MONTH(Serie_Encadeada[[#This Row],[Período]])=1,Serie_Encadeada[[#This Row],[Horas]],Serie_Encadeada[[#This Row],[Horas]]+AT228)</f>
        <v>1011.16</v>
      </c>
      <c r="AU229" s="173">
        <f>IF(MONTH(Serie_Encadeada[[#This Row],[Período]])=1,Serie_Encadeada[[#This Row],[Massa Real]],Serie_Encadeada[[#This Row],[Massa Real]]+AU228)</f>
        <v>1162.17</v>
      </c>
      <c r="AV229" s="173">
        <f>IF(MONTH(Serie_Encadeada[[#This Row],[Período]])=1,Serie_Encadeada[[#This Row],[RMR Real]],Serie_Encadeada[[#This Row],[RMR Real]]+AV228)</f>
        <v>1066.53</v>
      </c>
      <c r="AW229" s="173">
        <f>IF(MONTH(Serie_Encadeada[[#This Row],[Período]])=1,Serie_Encadeada[[#This Row],[UCI]],Serie_Encadeada[[#This Row],[UCI]]+AW228)</f>
        <v>829.27</v>
      </c>
      <c r="AX229" s="173">
        <f t="shared" ref="AX229" si="297">AW229/MONTH(AQ229)</f>
        <v>82.926999999999992</v>
      </c>
      <c r="AY229" s="172">
        <v>43221</v>
      </c>
      <c r="AZ229" s="174">
        <f t="shared" ref="AZ229" si="298">SUM(C218:C229)</f>
        <v>1234.49</v>
      </c>
      <c r="BA229" s="175">
        <f t="shared" ref="BA229" si="299">SUM(D218:D229)</f>
        <v>1297.9399999999998</v>
      </c>
      <c r="BB229" s="175">
        <f t="shared" ref="BB229" si="300">SUM(E218:E229)</f>
        <v>1204.6099999999999</v>
      </c>
      <c r="BC229" s="176">
        <f t="shared" ref="BC229" si="301">SUM(F218:F229)</f>
        <v>1464.3100000000002</v>
      </c>
      <c r="BD229" s="176">
        <f t="shared" ref="BD229" si="302">SUM(G218:G229)</f>
        <v>1357.7100000000003</v>
      </c>
      <c r="BE229" s="176">
        <f t="shared" ref="BE229" si="303">SUM(H218:H229)/12</f>
        <v>82.643333333333331</v>
      </c>
    </row>
    <row r="230" spans="1:57" x14ac:dyDescent="0.3">
      <c r="A230" s="2">
        <v>44501</v>
      </c>
      <c r="B230" s="31" t="str">
        <f>MONTH(Serie_Encadeada[[#This Row],[Período]])&amp;YEAR(Serie_Encadeada[[#This Row],[Período]])</f>
        <v>112021</v>
      </c>
      <c r="C230" s="5">
        <v>102.19</v>
      </c>
      <c r="D230" s="5">
        <v>109.61</v>
      </c>
      <c r="E230" s="5">
        <v>101.68</v>
      </c>
      <c r="F230" s="5">
        <v>128.52000000000001</v>
      </c>
      <c r="G230" s="5">
        <v>117.25</v>
      </c>
      <c r="H230" s="5">
        <v>82.16</v>
      </c>
      <c r="J230" s="2">
        <v>44501</v>
      </c>
      <c r="K230" s="56">
        <v>4.0313549832026814</v>
      </c>
      <c r="L230" s="57">
        <v>-0.45409136318227228</v>
      </c>
      <c r="M230" s="57">
        <v>0.50410200652367809</v>
      </c>
      <c r="N230" s="58">
        <v>11.514099783080269</v>
      </c>
      <c r="O230" s="58">
        <v>12.018725518295593</v>
      </c>
      <c r="P230" s="11">
        <v>0.31000000000000227</v>
      </c>
      <c r="R230" s="2">
        <v>44501</v>
      </c>
      <c r="S230" s="76">
        <v>1.9860279441117712</v>
      </c>
      <c r="T230" s="77">
        <v>5.6991321118611342</v>
      </c>
      <c r="U230" s="77">
        <v>4.7275723555464033</v>
      </c>
      <c r="V230" s="77">
        <v>-3.6726128016788921</v>
      </c>
      <c r="W230" s="77">
        <v>-8.8612514574426786</v>
      </c>
      <c r="X230" s="78">
        <v>0.89999999999999147</v>
      </c>
      <c r="Z230" s="2">
        <v>44501</v>
      </c>
      <c r="AA230" s="76">
        <v>11.244007411692047</v>
      </c>
      <c r="AB230" s="77">
        <v>4.7392951280394957</v>
      </c>
      <c r="AC230" s="77">
        <v>8.3013799949393654</v>
      </c>
      <c r="AD230" s="77">
        <v>-1.0275364430368965</v>
      </c>
      <c r="AE230" s="77">
        <v>-5.3975002397468419</v>
      </c>
      <c r="AF230" s="78">
        <v>4.2327272727272742</v>
      </c>
      <c r="AH230" s="2">
        <v>44501</v>
      </c>
      <c r="AI230" s="76">
        <v>11.533257563457283</v>
      </c>
      <c r="AJ230" s="77">
        <v>4.079026142486522</v>
      </c>
      <c r="AK230" s="77">
        <v>8.088780827917871</v>
      </c>
      <c r="AL230" s="77">
        <v>-1.6649597067622437</v>
      </c>
      <c r="AM230" s="77">
        <v>-5.1600495928315659</v>
      </c>
      <c r="AN230" s="78">
        <v>3.8866666666666703</v>
      </c>
      <c r="AQ230" s="172">
        <v>44501</v>
      </c>
      <c r="AR230" s="173">
        <f>IF(MONTH(Serie_Encadeada[[#This Row],[Período]])=1,Serie_Encadeada[[#This Row],[Fat.real]],Serie_Encadeada[[#This Row],[Fat.real]]+AR229)</f>
        <v>1134.7</v>
      </c>
      <c r="AS230" s="173">
        <f>IF(MONTH(Serie_Encadeada[[#This Row],[Período]])=1,Serie_Encadeada[[#This Row],[Emprego]],Serie_Encadeada[[#This Row],[Emprego]]+AS229)</f>
        <v>1200.04</v>
      </c>
      <c r="AT230" s="173">
        <f>IF(MONTH(Serie_Encadeada[[#This Row],[Período]])=1,Serie_Encadeada[[#This Row],[Horas]],Serie_Encadeada[[#This Row],[Horas]]+AT229)</f>
        <v>1112.8399999999999</v>
      </c>
      <c r="AU230" s="173">
        <f>IF(MONTH(Serie_Encadeada[[#This Row],[Período]])=1,Serie_Encadeada[[#This Row],[Massa Real]],Serie_Encadeada[[#This Row],[Massa Real]]+AU229)</f>
        <v>1290.69</v>
      </c>
      <c r="AV230" s="173">
        <f>IF(MONTH(Serie_Encadeada[[#This Row],[Período]])=1,Serie_Encadeada[[#This Row],[RMR Real]],Serie_Encadeada[[#This Row],[RMR Real]]+AV229)</f>
        <v>1183.78</v>
      </c>
      <c r="AW230" s="173">
        <f>IF(MONTH(Serie_Encadeada[[#This Row],[Período]])=1,Serie_Encadeada[[#This Row],[UCI]],Serie_Encadeada[[#This Row],[UCI]]+AW229)</f>
        <v>911.43</v>
      </c>
      <c r="AX230" s="173">
        <f t="shared" ref="AX230" si="304">AW230/MONTH(AQ230)</f>
        <v>82.857272727272729</v>
      </c>
      <c r="AY230" s="172">
        <v>43221</v>
      </c>
      <c r="AZ230" s="174">
        <f t="shared" ref="AZ230" si="305">SUM(C219:C230)</f>
        <v>1236.48</v>
      </c>
      <c r="BA230" s="175">
        <f t="shared" ref="BA230" si="306">SUM(D219:D230)</f>
        <v>1303.8499999999999</v>
      </c>
      <c r="BB230" s="175">
        <f t="shared" ref="BB230" si="307">SUM(E219:E230)</f>
        <v>1209.2</v>
      </c>
      <c r="BC230" s="176">
        <f t="shared" ref="BC230" si="308">SUM(F219:F230)</f>
        <v>1459.41</v>
      </c>
      <c r="BD230" s="176">
        <f t="shared" ref="BD230" si="309">SUM(G219:G230)</f>
        <v>1346.3100000000002</v>
      </c>
      <c r="BE230" s="176">
        <f t="shared" ref="BE230" si="310">SUM(H219:H230)/12</f>
        <v>82.718333333333334</v>
      </c>
    </row>
    <row r="231" spans="1:57" x14ac:dyDescent="0.3">
      <c r="A231" s="2">
        <v>44531</v>
      </c>
      <c r="B231" s="31" t="str">
        <f>MONTH(Serie_Encadeada[[#This Row],[Período]])&amp;YEAR(Serie_Encadeada[[#This Row],[Período]])</f>
        <v>122021</v>
      </c>
      <c r="C231" s="5">
        <v>107.28</v>
      </c>
      <c r="D231" s="5">
        <v>108.87</v>
      </c>
      <c r="E231" s="5">
        <v>97.96</v>
      </c>
      <c r="F231" s="5">
        <v>165.46</v>
      </c>
      <c r="G231" s="5">
        <v>151.97999999999999</v>
      </c>
      <c r="H231" s="5">
        <v>77.040000000000006</v>
      </c>
      <c r="J231" s="2">
        <v>44531</v>
      </c>
      <c r="K231" s="56">
        <v>4.9809178980330788</v>
      </c>
      <c r="L231" s="57">
        <v>-0.67512088313109653</v>
      </c>
      <c r="M231" s="57">
        <v>-3.6585365853658662</v>
      </c>
      <c r="N231" s="58">
        <v>28.742608154372856</v>
      </c>
      <c r="O231" s="58">
        <v>29.620469083155641</v>
      </c>
      <c r="P231" s="11">
        <v>-5.1199999999999903</v>
      </c>
      <c r="R231" s="2">
        <v>44531</v>
      </c>
      <c r="S231" s="76">
        <v>5.4038121438396542</v>
      </c>
      <c r="T231" s="77">
        <v>4.8742895674790505</v>
      </c>
      <c r="U231" s="77">
        <v>1.6604400166043942</v>
      </c>
      <c r="V231" s="77">
        <v>-1.9321953532479794</v>
      </c>
      <c r="W231" s="77">
        <v>-6.4911093336614849</v>
      </c>
      <c r="X231" s="78">
        <v>-4.1499999999999915</v>
      </c>
      <c r="Z231" s="2">
        <v>44531</v>
      </c>
      <c r="AA231" s="76">
        <v>10.714126529920936</v>
      </c>
      <c r="AB231" s="77">
        <v>4.7505101836660932</v>
      </c>
      <c r="AC231" s="77">
        <v>7.7320046267461606</v>
      </c>
      <c r="AD231" s="77">
        <v>-1.1311710268126816</v>
      </c>
      <c r="AE231" s="77">
        <v>-5.5232167485942734</v>
      </c>
      <c r="AF231" s="78">
        <v>3.534166666666664</v>
      </c>
      <c r="AH231" s="2">
        <v>44531</v>
      </c>
      <c r="AI231" s="76">
        <v>10.714126529920936</v>
      </c>
      <c r="AJ231" s="77">
        <v>4.7505101836660932</v>
      </c>
      <c r="AK231" s="77">
        <v>7.7320046267461606</v>
      </c>
      <c r="AL231" s="77">
        <v>-1.1311710268126816</v>
      </c>
      <c r="AM231" s="77">
        <v>-5.5232167485942734</v>
      </c>
      <c r="AN231" s="78">
        <v>3.534166666666664</v>
      </c>
      <c r="AQ231" s="172">
        <v>44531</v>
      </c>
      <c r="AR231" s="173">
        <f>IF(MONTH(Serie_Encadeada[[#This Row],[Período]])=1,Serie_Encadeada[[#This Row],[Fat.real]],Serie_Encadeada[[#This Row],[Fat.real]]+AR230)</f>
        <v>1241.98</v>
      </c>
      <c r="AS231" s="173">
        <f>IF(MONTH(Serie_Encadeada[[#This Row],[Período]])=1,Serie_Encadeada[[#This Row],[Emprego]],Serie_Encadeada[[#This Row],[Emprego]]+AS230)</f>
        <v>1308.9099999999999</v>
      </c>
      <c r="AT231" s="173">
        <f>IF(MONTH(Serie_Encadeada[[#This Row],[Período]])=1,Serie_Encadeada[[#This Row],[Horas]],Serie_Encadeada[[#This Row],[Horas]]+AT230)</f>
        <v>1210.8</v>
      </c>
      <c r="AU231" s="173">
        <f>IF(MONTH(Serie_Encadeada[[#This Row],[Período]])=1,Serie_Encadeada[[#This Row],[Massa Real]],Serie_Encadeada[[#This Row],[Massa Real]]+AU230)</f>
        <v>1456.15</v>
      </c>
      <c r="AV231" s="173">
        <f>IF(MONTH(Serie_Encadeada[[#This Row],[Período]])=1,Serie_Encadeada[[#This Row],[RMR Real]],Serie_Encadeada[[#This Row],[RMR Real]]+AV230)</f>
        <v>1335.76</v>
      </c>
      <c r="AW231" s="173">
        <f>IF(MONTH(Serie_Encadeada[[#This Row],[Período]])=1,Serie_Encadeada[[#This Row],[UCI]],Serie_Encadeada[[#This Row],[UCI]]+AW230)</f>
        <v>988.46999999999991</v>
      </c>
      <c r="AX231" s="173">
        <f t="shared" ref="AX231" si="311">AW231/MONTH(AQ231)</f>
        <v>82.372499999999988</v>
      </c>
      <c r="AY231" s="172">
        <v>43221</v>
      </c>
      <c r="AZ231" s="174">
        <f t="shared" ref="AZ231" si="312">SUM(C220:C231)</f>
        <v>1241.98</v>
      </c>
      <c r="BA231" s="175">
        <f t="shared" ref="BA231" si="313">SUM(D220:D231)</f>
        <v>1308.9099999999999</v>
      </c>
      <c r="BB231" s="175">
        <f t="shared" ref="BB231" si="314">SUM(E220:E231)</f>
        <v>1210.8</v>
      </c>
      <c r="BC231" s="176">
        <f t="shared" ref="BC231" si="315">SUM(F220:F231)</f>
        <v>1456.15</v>
      </c>
      <c r="BD231" s="176">
        <f t="shared" ref="BD231" si="316">SUM(G220:G231)</f>
        <v>1335.76</v>
      </c>
      <c r="BE231" s="176">
        <f t="shared" ref="BE231" si="317">SUM(H220:H231)/12</f>
        <v>82.372499999999988</v>
      </c>
    </row>
    <row r="232" spans="1:57" x14ac:dyDescent="0.3">
      <c r="A232" s="2">
        <v>44562</v>
      </c>
      <c r="B232" s="31" t="str">
        <f>MONTH(Serie_Encadeada[[#This Row],[Período]])&amp;YEAR(Serie_Encadeada[[#This Row],[Período]])</f>
        <v>12022</v>
      </c>
      <c r="C232" s="5">
        <v>89.38</v>
      </c>
      <c r="D232" s="5">
        <v>109.7</v>
      </c>
      <c r="E232" s="5">
        <v>96.58</v>
      </c>
      <c r="F232" s="5">
        <v>118.05</v>
      </c>
      <c r="G232" s="5">
        <v>107.62</v>
      </c>
      <c r="H232" s="5">
        <v>81.89</v>
      </c>
      <c r="I232" s="110"/>
      <c r="J232" s="2">
        <v>44562</v>
      </c>
      <c r="K232" s="56">
        <v>-16.685309470544375</v>
      </c>
      <c r="L232" s="57">
        <v>0.76237714705612036</v>
      </c>
      <c r="M232" s="57">
        <v>-1.4087382605144911</v>
      </c>
      <c r="N232" s="58">
        <v>-28.653450985132363</v>
      </c>
      <c r="O232" s="58">
        <v>-29.188051059349906</v>
      </c>
      <c r="P232" s="11">
        <v>4.8499999999999943</v>
      </c>
      <c r="R232" s="2">
        <v>44562</v>
      </c>
      <c r="S232" s="76">
        <v>-4.0472356414385509</v>
      </c>
      <c r="T232" s="77">
        <v>4.3073119710944194</v>
      </c>
      <c r="U232" s="77">
        <v>-0.47403132728772457</v>
      </c>
      <c r="V232" s="77">
        <v>-2.2360248447204993</v>
      </c>
      <c r="W232" s="77">
        <v>-6.270684549730003</v>
      </c>
      <c r="X232" s="78">
        <v>1.5499999999999972</v>
      </c>
      <c r="Z232" s="2">
        <v>44562</v>
      </c>
      <c r="AA232" s="76">
        <v>-4.0472356414385509</v>
      </c>
      <c r="AB232" s="77">
        <v>4.3073119710944194</v>
      </c>
      <c r="AC232" s="77">
        <v>-0.47403132728772457</v>
      </c>
      <c r="AD232" s="77">
        <v>-2.2360248447204993</v>
      </c>
      <c r="AE232" s="77">
        <v>-6.270684549730003</v>
      </c>
      <c r="AF232" s="78">
        <v>1.5499999999999972</v>
      </c>
      <c r="AH232" s="2">
        <v>44562</v>
      </c>
      <c r="AI232" s="76">
        <v>9.377677664414124</v>
      </c>
      <c r="AJ232" s="77">
        <v>5.2629891726840929</v>
      </c>
      <c r="AK232" s="77">
        <v>7.5055069992183618</v>
      </c>
      <c r="AL232" s="77">
        <v>-0.79245901191760926</v>
      </c>
      <c r="AM232" s="77">
        <v>-5.676880697469687</v>
      </c>
      <c r="AN232" s="78">
        <v>3.6941666666666606</v>
      </c>
      <c r="AQ232" s="172">
        <v>44562</v>
      </c>
      <c r="AR232" s="173">
        <f>IF(MONTH(Serie_Encadeada[[#This Row],[Período]])=1,Serie_Encadeada[[#This Row],[Fat.real]],Serie_Encadeada[[#This Row],[Fat.real]]+AR231)</f>
        <v>89.38</v>
      </c>
      <c r="AS232" s="173">
        <f>IF(MONTH(Serie_Encadeada[[#This Row],[Período]])=1,Serie_Encadeada[[#This Row],[Emprego]],Serie_Encadeada[[#This Row],[Emprego]]+AS231)</f>
        <v>109.7</v>
      </c>
      <c r="AT232" s="173">
        <f>IF(MONTH(Serie_Encadeada[[#This Row],[Período]])=1,Serie_Encadeada[[#This Row],[Horas]],Serie_Encadeada[[#This Row],[Horas]]+AT231)</f>
        <v>96.58</v>
      </c>
      <c r="AU232" s="173">
        <f>IF(MONTH(Serie_Encadeada[[#This Row],[Período]])=1,Serie_Encadeada[[#This Row],[Massa Real]],Serie_Encadeada[[#This Row],[Massa Real]]+AU231)</f>
        <v>118.05</v>
      </c>
      <c r="AV232" s="173">
        <f>IF(MONTH(Serie_Encadeada[[#This Row],[Período]])=1,Serie_Encadeada[[#This Row],[RMR Real]],Serie_Encadeada[[#This Row],[RMR Real]]+AV231)</f>
        <v>107.62</v>
      </c>
      <c r="AW232" s="173">
        <f>IF(MONTH(Serie_Encadeada[[#This Row],[Período]])=1,Serie_Encadeada[[#This Row],[UCI]],Serie_Encadeada[[#This Row],[UCI]]+AW231)</f>
        <v>81.89</v>
      </c>
      <c r="AX232" s="173">
        <f t="shared" ref="AX232" si="318">AW232/MONTH(AQ232)</f>
        <v>81.89</v>
      </c>
      <c r="AY232" s="172">
        <v>43221</v>
      </c>
      <c r="AZ232" s="174">
        <f t="shared" ref="AZ232" si="319">SUM(C221:C232)</f>
        <v>1238.21</v>
      </c>
      <c r="BA232" s="175">
        <f t="shared" ref="BA232" si="320">SUM(D221:D232)</f>
        <v>1313.4400000000003</v>
      </c>
      <c r="BB232" s="175">
        <f t="shared" ref="BB232" si="321">SUM(E221:E232)</f>
        <v>1210.3399999999999</v>
      </c>
      <c r="BC232" s="176">
        <f t="shared" ref="BC232" si="322">SUM(F221:F232)</f>
        <v>1453.45</v>
      </c>
      <c r="BD232" s="176">
        <f t="shared" ref="BD232" si="323">SUM(G221:G232)</f>
        <v>1328.56</v>
      </c>
      <c r="BE232" s="176">
        <f t="shared" ref="BE232" si="324">SUM(H221:H232)/12</f>
        <v>82.501666666666651</v>
      </c>
    </row>
    <row r="233" spans="1:57" x14ac:dyDescent="0.3">
      <c r="A233" s="2">
        <v>44593</v>
      </c>
      <c r="B233" s="31" t="str">
        <f>MONTH(Serie_Encadeada[[#This Row],[Período]])&amp;YEAR(Serie_Encadeada[[#This Row],[Período]])</f>
        <v>22022</v>
      </c>
      <c r="C233" s="5">
        <v>83.74</v>
      </c>
      <c r="D233" s="5">
        <v>109.16</v>
      </c>
      <c r="E233" s="5">
        <v>99.47</v>
      </c>
      <c r="F233" s="5">
        <v>127.35</v>
      </c>
      <c r="G233" s="5">
        <v>116.66</v>
      </c>
      <c r="H233" s="5">
        <v>82.59</v>
      </c>
      <c r="I233" s="110"/>
      <c r="J233" s="2">
        <v>44593</v>
      </c>
      <c r="K233" s="56">
        <v>-6.3101364958603723</v>
      </c>
      <c r="L233" s="57">
        <v>-0.49225159525980516</v>
      </c>
      <c r="M233" s="57">
        <v>2.9923379581693941</v>
      </c>
      <c r="N233" s="58">
        <v>7.878017789072425</v>
      </c>
      <c r="O233" s="58">
        <v>8.3999256643746438</v>
      </c>
      <c r="P233" s="11">
        <v>0.70000000000000284</v>
      </c>
      <c r="R233" s="2">
        <v>44593</v>
      </c>
      <c r="S233" s="76">
        <v>-8.7003924989097303</v>
      </c>
      <c r="T233" s="77">
        <v>1.9519940226020394</v>
      </c>
      <c r="U233" s="77">
        <v>2.8219971056439985</v>
      </c>
      <c r="V233" s="77">
        <v>3.4356725146198746</v>
      </c>
      <c r="W233" s="77">
        <v>1.4523002000173943</v>
      </c>
      <c r="X233" s="78">
        <v>-1.9999999999996021E-2</v>
      </c>
      <c r="Z233" s="2">
        <v>44593</v>
      </c>
      <c r="AA233" s="76">
        <v>-6.3558176015578516</v>
      </c>
      <c r="AB233" s="77">
        <v>3.1191104410101791</v>
      </c>
      <c r="AC233" s="77">
        <v>1.1714315202807359</v>
      </c>
      <c r="AD233" s="77">
        <v>0.62738344199777452</v>
      </c>
      <c r="AE233" s="77">
        <v>-2.4063356685957968</v>
      </c>
      <c r="AF233" s="78">
        <v>0.76500000000001478</v>
      </c>
      <c r="AH233" s="2">
        <v>44593</v>
      </c>
      <c r="AI233" s="76">
        <v>8.0020718474558485</v>
      </c>
      <c r="AJ233" s="77">
        <v>5.4642968806368657</v>
      </c>
      <c r="AK233" s="77">
        <v>7.5702757825662754</v>
      </c>
      <c r="AL233" s="77">
        <v>-0.35818773412080013</v>
      </c>
      <c r="AM233" s="77">
        <v>-5.4536020924546564</v>
      </c>
      <c r="AN233" s="78">
        <v>3.5224999999999937</v>
      </c>
      <c r="AQ233" s="172">
        <v>44593</v>
      </c>
      <c r="AR233" s="173">
        <f>IF(MONTH(Serie_Encadeada[[#This Row],[Período]])=1,Serie_Encadeada[[#This Row],[Fat.real]],Serie_Encadeada[[#This Row],[Fat.real]]+AR232)</f>
        <v>173.12</v>
      </c>
      <c r="AS233" s="173">
        <f>IF(MONTH(Serie_Encadeada[[#This Row],[Período]])=1,Serie_Encadeada[[#This Row],[Emprego]],Serie_Encadeada[[#This Row],[Emprego]]+AS232)</f>
        <v>218.86</v>
      </c>
      <c r="AT233" s="173">
        <f>IF(MONTH(Serie_Encadeada[[#This Row],[Período]])=1,Serie_Encadeada[[#This Row],[Horas]],Serie_Encadeada[[#This Row],[Horas]]+AT232)</f>
        <v>196.05</v>
      </c>
      <c r="AU233" s="173">
        <f>IF(MONTH(Serie_Encadeada[[#This Row],[Período]])=1,Serie_Encadeada[[#This Row],[Massa Real]],Serie_Encadeada[[#This Row],[Massa Real]]+AU232)</f>
        <v>245.39999999999998</v>
      </c>
      <c r="AV233" s="173">
        <f>IF(MONTH(Serie_Encadeada[[#This Row],[Período]])=1,Serie_Encadeada[[#This Row],[RMR Real]],Serie_Encadeada[[#This Row],[RMR Real]]+AV232)</f>
        <v>224.28</v>
      </c>
      <c r="AW233" s="173">
        <f>IF(MONTH(Serie_Encadeada[[#This Row],[Período]])=1,Serie_Encadeada[[#This Row],[UCI]],Serie_Encadeada[[#This Row],[UCI]]+AW232)</f>
        <v>164.48000000000002</v>
      </c>
      <c r="AX233" s="173">
        <f t="shared" ref="AX233" si="325">AW233/MONTH(AQ233)</f>
        <v>82.240000000000009</v>
      </c>
      <c r="AY233" s="172">
        <v>43221</v>
      </c>
      <c r="AZ233" s="174">
        <f t="shared" ref="AZ233" si="326">SUM(C222:C233)</f>
        <v>1230.2300000000002</v>
      </c>
      <c r="BA233" s="175">
        <f t="shared" ref="BA233" si="327">SUM(D222:D233)</f>
        <v>1315.5300000000002</v>
      </c>
      <c r="BB233" s="175">
        <f t="shared" ref="BB233" si="328">SUM(E222:E233)</f>
        <v>1213.07</v>
      </c>
      <c r="BC233" s="176">
        <f t="shared" ref="BC233" si="329">SUM(F222:F233)</f>
        <v>1457.68</v>
      </c>
      <c r="BD233" s="176">
        <f t="shared" ref="BD233" si="330">SUM(G222:G233)</f>
        <v>1330.2299999999998</v>
      </c>
      <c r="BE233" s="176">
        <f t="shared" ref="BE233" si="331">SUM(H222:H233)/12</f>
        <v>82.5</v>
      </c>
    </row>
    <row r="234" spans="1:57" x14ac:dyDescent="0.3">
      <c r="A234" s="2">
        <v>44621</v>
      </c>
      <c r="B234" s="31" t="str">
        <f>MONTH(Serie_Encadeada[[#This Row],[Período]])&amp;YEAR(Serie_Encadeada[[#This Row],[Período]])</f>
        <v>32022</v>
      </c>
      <c r="C234" s="5">
        <v>110.23</v>
      </c>
      <c r="D234" s="5">
        <v>109.29</v>
      </c>
      <c r="E234" s="5">
        <v>108.53</v>
      </c>
      <c r="F234" s="5">
        <v>126.22</v>
      </c>
      <c r="G234" s="5">
        <v>115.49</v>
      </c>
      <c r="H234" s="5">
        <v>84.76</v>
      </c>
      <c r="I234" s="110"/>
      <c r="J234" s="2">
        <v>44621</v>
      </c>
      <c r="K234" s="56">
        <v>31.633627895868177</v>
      </c>
      <c r="L234" s="57">
        <v>0.11909124221327379</v>
      </c>
      <c r="M234" s="57">
        <v>9.1082738514124877</v>
      </c>
      <c r="N234" s="58">
        <v>-0.88731841382017707</v>
      </c>
      <c r="O234" s="58">
        <v>-1.002914452254416</v>
      </c>
      <c r="P234" s="11">
        <v>2.1700000000000017</v>
      </c>
      <c r="R234" s="2">
        <v>44621</v>
      </c>
      <c r="S234" s="76">
        <v>4.7315914489311206</v>
      </c>
      <c r="T234" s="77">
        <v>1.0167298271559373</v>
      </c>
      <c r="U234" s="77">
        <v>6.8945139367674582</v>
      </c>
      <c r="V234" s="77">
        <v>6.0672268907563014</v>
      </c>
      <c r="W234" s="77">
        <v>4.9909090909090859</v>
      </c>
      <c r="X234" s="78">
        <v>2.4100000000000108</v>
      </c>
      <c r="Z234" s="2">
        <v>44621</v>
      </c>
      <c r="AA234" s="76">
        <v>-2.3335171653108997</v>
      </c>
      <c r="AB234" s="77">
        <v>2.4092625534438183</v>
      </c>
      <c r="AC234" s="77">
        <v>3.1390741932206963</v>
      </c>
      <c r="AD234" s="77">
        <v>2.4113318819411909</v>
      </c>
      <c r="AE234" s="77">
        <v>-1.1771283952803174E-2</v>
      </c>
      <c r="AF234" s="78">
        <v>1.3133333333333326</v>
      </c>
      <c r="AH234" s="2">
        <v>44621</v>
      </c>
      <c r="AI234" s="76">
        <v>7.0595271113576716</v>
      </c>
      <c r="AJ234" s="77">
        <v>5.5084983452067089</v>
      </c>
      <c r="AK234" s="77">
        <v>7.6545018176684438</v>
      </c>
      <c r="AL234" s="77">
        <v>0.62508586344279005</v>
      </c>
      <c r="AM234" s="77">
        <v>-4.5791601777371316</v>
      </c>
      <c r="AN234" s="78">
        <v>3.3641666666666623</v>
      </c>
      <c r="AQ234" s="172">
        <v>44621</v>
      </c>
      <c r="AR234" s="173">
        <f>IF(MONTH(Serie_Encadeada[[#This Row],[Período]])=1,Serie_Encadeada[[#This Row],[Fat.real]],Serie_Encadeada[[#This Row],[Fat.real]]+AR233)</f>
        <v>283.35000000000002</v>
      </c>
      <c r="AS234" s="173">
        <f>IF(MONTH(Serie_Encadeada[[#This Row],[Período]])=1,Serie_Encadeada[[#This Row],[Emprego]],Serie_Encadeada[[#This Row],[Emprego]]+AS233)</f>
        <v>328.15000000000003</v>
      </c>
      <c r="AT234" s="173">
        <f>IF(MONTH(Serie_Encadeada[[#This Row],[Período]])=1,Serie_Encadeada[[#This Row],[Horas]],Serie_Encadeada[[#This Row],[Horas]]+AT233)</f>
        <v>304.58000000000004</v>
      </c>
      <c r="AU234" s="173">
        <f>IF(MONTH(Serie_Encadeada[[#This Row],[Período]])=1,Serie_Encadeada[[#This Row],[Massa Real]],Serie_Encadeada[[#This Row],[Massa Real]]+AU233)</f>
        <v>371.62</v>
      </c>
      <c r="AV234" s="173">
        <f>IF(MONTH(Serie_Encadeada[[#This Row],[Período]])=1,Serie_Encadeada[[#This Row],[RMR Real]],Serie_Encadeada[[#This Row],[RMR Real]]+AV233)</f>
        <v>339.77</v>
      </c>
      <c r="AW234" s="173">
        <f>IF(MONTH(Serie_Encadeada[[#This Row],[Período]])=1,Serie_Encadeada[[#This Row],[UCI]],Serie_Encadeada[[#This Row],[UCI]]+AW233)</f>
        <v>249.24</v>
      </c>
      <c r="AX234" s="173">
        <f t="shared" ref="AX234" si="332">AW234/MONTH(AQ234)</f>
        <v>83.08</v>
      </c>
      <c r="AY234" s="172">
        <v>43221</v>
      </c>
      <c r="AZ234" s="174">
        <f t="shared" ref="AZ234" si="333">SUM(C223:C234)</f>
        <v>1235.2100000000003</v>
      </c>
      <c r="BA234" s="175">
        <f t="shared" ref="BA234" si="334">SUM(D223:D234)</f>
        <v>1316.63</v>
      </c>
      <c r="BB234" s="175">
        <f t="shared" ref="BB234" si="335">SUM(E223:E234)</f>
        <v>1220.07</v>
      </c>
      <c r="BC234" s="176">
        <f t="shared" ref="BC234" si="336">SUM(F223:F234)</f>
        <v>1464.8999999999999</v>
      </c>
      <c r="BD234" s="176">
        <f t="shared" ref="BD234" si="337">SUM(G223:G234)</f>
        <v>1335.72</v>
      </c>
      <c r="BE234" s="176">
        <f t="shared" ref="BE234" si="338">SUM(H223:H234)/12</f>
        <v>82.700833333333335</v>
      </c>
    </row>
    <row r="235" spans="1:57" x14ac:dyDescent="0.3">
      <c r="A235" s="2">
        <v>44652</v>
      </c>
      <c r="B235" s="31" t="str">
        <f>MONTH(Serie_Encadeada[[#This Row],[Período]])&amp;YEAR(Serie_Encadeada[[#This Row],[Período]])</f>
        <v>42022</v>
      </c>
      <c r="C235" s="5">
        <v>99.44</v>
      </c>
      <c r="D235" s="5">
        <v>108.45</v>
      </c>
      <c r="E235" s="5">
        <v>101.63</v>
      </c>
      <c r="F235" s="5">
        <v>113.47</v>
      </c>
      <c r="G235" s="5">
        <v>104.63</v>
      </c>
      <c r="H235" s="5">
        <v>83.6</v>
      </c>
      <c r="I235" s="110"/>
      <c r="J235" s="2">
        <v>44652</v>
      </c>
      <c r="K235" s="56">
        <v>-9.7886237866279657</v>
      </c>
      <c r="L235" s="57">
        <v>-0.76859730990941844</v>
      </c>
      <c r="M235" s="57">
        <v>-6.3576891182161663</v>
      </c>
      <c r="N235" s="58">
        <v>-10.101410236095706</v>
      </c>
      <c r="O235" s="58">
        <v>-9.403411550783618</v>
      </c>
      <c r="P235" s="11">
        <v>-1.1600000000000108</v>
      </c>
      <c r="R235" s="2">
        <v>44652</v>
      </c>
      <c r="S235" s="76">
        <v>3.2499221264666134</v>
      </c>
      <c r="T235" s="77">
        <v>-0.80490258849354746</v>
      </c>
      <c r="U235" s="77">
        <v>1.7317317317317213</v>
      </c>
      <c r="V235" s="77">
        <v>-7.0146685241334117</v>
      </c>
      <c r="W235" s="77">
        <v>-6.2623185808994881</v>
      </c>
      <c r="X235" s="78">
        <v>0.16999999999998749</v>
      </c>
      <c r="Z235" s="2">
        <v>44652</v>
      </c>
      <c r="AA235" s="76">
        <v>-0.94195585228889744</v>
      </c>
      <c r="AB235" s="77">
        <v>1.5915860014892107</v>
      </c>
      <c r="AC235" s="77">
        <v>2.783330381316262</v>
      </c>
      <c r="AD235" s="77">
        <v>3.9183336770479402E-2</v>
      </c>
      <c r="AE235" s="77">
        <v>-1.5572735529318011</v>
      </c>
      <c r="AF235" s="78">
        <v>1.0275000000000034</v>
      </c>
      <c r="AH235" s="2">
        <v>44652</v>
      </c>
      <c r="AI235" s="76">
        <v>5.0206082399036633</v>
      </c>
      <c r="AJ235" s="77">
        <v>4.9518613351200997</v>
      </c>
      <c r="AK235" s="77">
        <v>5.6627923066279235</v>
      </c>
      <c r="AL235" s="77">
        <v>-8.2330502078817119E-2</v>
      </c>
      <c r="AM235" s="77">
        <v>-4.76896944677374</v>
      </c>
      <c r="AN235" s="78">
        <v>2.2908333333333246</v>
      </c>
      <c r="AQ235" s="172">
        <v>44652</v>
      </c>
      <c r="AR235" s="173">
        <f>IF(MONTH(Serie_Encadeada[[#This Row],[Período]])=1,Serie_Encadeada[[#This Row],[Fat.real]],Serie_Encadeada[[#This Row],[Fat.real]]+AR234)</f>
        <v>382.79</v>
      </c>
      <c r="AS235" s="173">
        <f>IF(MONTH(Serie_Encadeada[[#This Row],[Período]])=1,Serie_Encadeada[[#This Row],[Emprego]],Serie_Encadeada[[#This Row],[Emprego]]+AS234)</f>
        <v>436.6</v>
      </c>
      <c r="AT235" s="173">
        <f>IF(MONTH(Serie_Encadeada[[#This Row],[Período]])=1,Serie_Encadeada[[#This Row],[Horas]],Serie_Encadeada[[#This Row],[Horas]]+AT234)</f>
        <v>406.21000000000004</v>
      </c>
      <c r="AU235" s="173">
        <f>IF(MONTH(Serie_Encadeada[[#This Row],[Período]])=1,Serie_Encadeada[[#This Row],[Massa Real]],Serie_Encadeada[[#This Row],[Massa Real]]+AU234)</f>
        <v>485.09000000000003</v>
      </c>
      <c r="AV235" s="173">
        <f>IF(MONTH(Serie_Encadeada[[#This Row],[Período]])=1,Serie_Encadeada[[#This Row],[RMR Real]],Serie_Encadeada[[#This Row],[RMR Real]]+AV234)</f>
        <v>444.4</v>
      </c>
      <c r="AW235" s="173">
        <f>IF(MONTH(Serie_Encadeada[[#This Row],[Período]])=1,Serie_Encadeada[[#This Row],[UCI]],Serie_Encadeada[[#This Row],[UCI]]+AW234)</f>
        <v>332.84000000000003</v>
      </c>
      <c r="AX235" s="173">
        <f t="shared" ref="AX235" si="339">AW235/MONTH(AQ235)</f>
        <v>83.210000000000008</v>
      </c>
      <c r="AY235" s="172">
        <v>43221</v>
      </c>
      <c r="AZ235" s="174">
        <f t="shared" ref="AZ235" si="340">SUM(C224:C235)</f>
        <v>1238.3399999999999</v>
      </c>
      <c r="BA235" s="175">
        <f t="shared" ref="BA235" si="341">SUM(D224:D235)</f>
        <v>1315.7500000000002</v>
      </c>
      <c r="BB235" s="175">
        <f t="shared" ref="BB235" si="342">SUM(E224:E235)</f>
        <v>1221.8000000000002</v>
      </c>
      <c r="BC235" s="176">
        <f t="shared" ref="BC235" si="343">SUM(F224:F235)</f>
        <v>1456.3400000000001</v>
      </c>
      <c r="BD235" s="176">
        <f t="shared" ref="BD235" si="344">SUM(G224:G235)</f>
        <v>1328.73</v>
      </c>
      <c r="BE235" s="176">
        <f t="shared" ref="BE235" si="345">SUM(H224:H235)/12</f>
        <v>82.714999999999989</v>
      </c>
    </row>
    <row r="236" spans="1:57" x14ac:dyDescent="0.3">
      <c r="A236" s="2">
        <v>44682</v>
      </c>
      <c r="B236" s="31" t="str">
        <f>MONTH(Serie_Encadeada[[#This Row],[Período]])&amp;YEAR(Serie_Encadeada[[#This Row],[Período]])</f>
        <v>52022</v>
      </c>
      <c r="C236" s="5">
        <v>111.94</v>
      </c>
      <c r="D236" s="5">
        <v>108.92</v>
      </c>
      <c r="E236" s="5">
        <v>103.55</v>
      </c>
      <c r="F236" s="5">
        <v>113.18</v>
      </c>
      <c r="G236" s="5">
        <v>103.91</v>
      </c>
      <c r="H236" s="5">
        <v>84.54</v>
      </c>
      <c r="I236" s="110"/>
      <c r="J236" s="2">
        <v>44682</v>
      </c>
      <c r="K236" s="56">
        <v>12.57039420756235</v>
      </c>
      <c r="L236" s="57">
        <v>0.43337943752881408</v>
      </c>
      <c r="M236" s="57">
        <v>1.8892059431270312</v>
      </c>
      <c r="N236" s="58">
        <v>-0.25557416057106902</v>
      </c>
      <c r="O236" s="58">
        <v>-0.68813915702953155</v>
      </c>
      <c r="P236" s="11">
        <v>0.94000000000001194</v>
      </c>
      <c r="R236" s="2">
        <v>44682</v>
      </c>
      <c r="S236" s="76">
        <v>4.930633670791142</v>
      </c>
      <c r="T236" s="77">
        <v>-0.79242189634757676</v>
      </c>
      <c r="U236" s="77">
        <v>1.152681449643443</v>
      </c>
      <c r="V236" s="77">
        <v>-1.3079874433205441</v>
      </c>
      <c r="W236" s="77">
        <v>-0.51699377692676518</v>
      </c>
      <c r="X236" s="78">
        <v>0.76000000000000512</v>
      </c>
      <c r="Z236" s="2">
        <v>44682</v>
      </c>
      <c r="AA236" s="76">
        <v>0.32852710348603853</v>
      </c>
      <c r="AB236" s="77">
        <v>1.1064776202390934</v>
      </c>
      <c r="AC236" s="77">
        <v>2.447847582298325</v>
      </c>
      <c r="AD236" s="77">
        <v>-0.21848627372493171</v>
      </c>
      <c r="AE236" s="77">
        <v>-1.3618047060516749</v>
      </c>
      <c r="AF236" s="78">
        <v>0.97400000000001796</v>
      </c>
      <c r="AH236" s="2">
        <v>44682</v>
      </c>
      <c r="AI236" s="76">
        <v>3.4195994943782946</v>
      </c>
      <c r="AJ236" s="77">
        <v>4.2893401015228552</v>
      </c>
      <c r="AK236" s="77">
        <v>3.929500144466938</v>
      </c>
      <c r="AL236" s="77">
        <v>-0.83836580012813744</v>
      </c>
      <c r="AM236" s="77">
        <v>-4.9500486631934235</v>
      </c>
      <c r="AN236" s="78">
        <v>1.5124999999999886</v>
      </c>
      <c r="AQ236" s="172">
        <v>44682</v>
      </c>
      <c r="AR236" s="173">
        <f>IF(MONTH(Serie_Encadeada[[#This Row],[Período]])=1,Serie_Encadeada[[#This Row],[Fat.real]],Serie_Encadeada[[#This Row],[Fat.real]]+AR235)</f>
        <v>494.73</v>
      </c>
      <c r="AS236" s="173">
        <f>IF(MONTH(Serie_Encadeada[[#This Row],[Período]])=1,Serie_Encadeada[[#This Row],[Emprego]],Serie_Encadeada[[#This Row],[Emprego]]+AS235)</f>
        <v>545.52</v>
      </c>
      <c r="AT236" s="173">
        <f>IF(MONTH(Serie_Encadeada[[#This Row],[Período]])=1,Serie_Encadeada[[#This Row],[Horas]],Serie_Encadeada[[#This Row],[Horas]]+AT235)</f>
        <v>509.76000000000005</v>
      </c>
      <c r="AU236" s="173">
        <f>IF(MONTH(Serie_Encadeada[[#This Row],[Período]])=1,Serie_Encadeada[[#This Row],[Massa Real]],Serie_Encadeada[[#This Row],[Massa Real]]+AU235)</f>
        <v>598.27</v>
      </c>
      <c r="AV236" s="173">
        <f>IF(MONTH(Serie_Encadeada[[#This Row],[Período]])=1,Serie_Encadeada[[#This Row],[RMR Real]],Serie_Encadeada[[#This Row],[RMR Real]]+AV235)</f>
        <v>548.30999999999995</v>
      </c>
      <c r="AW236" s="173">
        <f>IF(MONTH(Serie_Encadeada[[#This Row],[Período]])=1,Serie_Encadeada[[#This Row],[UCI]],Serie_Encadeada[[#This Row],[UCI]]+AW235)</f>
        <v>417.38000000000005</v>
      </c>
      <c r="AX236" s="173">
        <f t="shared" ref="AX236" si="346">AW236/MONTH(AQ236)</f>
        <v>83.476000000000013</v>
      </c>
      <c r="AY236" s="172">
        <v>43221</v>
      </c>
      <c r="AZ236" s="174">
        <f t="shared" ref="AZ236" si="347">SUM(C225:C236)</f>
        <v>1243.6000000000001</v>
      </c>
      <c r="BA236" s="175">
        <f t="shared" ref="BA236" si="348">SUM(D225:D236)</f>
        <v>1314.88</v>
      </c>
      <c r="BB236" s="175">
        <f t="shared" ref="BB236" si="349">SUM(E225:E236)</f>
        <v>1222.98</v>
      </c>
      <c r="BC236" s="176">
        <f t="shared" ref="BC236" si="350">SUM(F225:F236)</f>
        <v>1454.84</v>
      </c>
      <c r="BD236" s="176">
        <f t="shared" ref="BD236" si="351">SUM(G225:G236)</f>
        <v>1328.1900000000003</v>
      </c>
      <c r="BE236" s="176">
        <f t="shared" ref="BE236" si="352">SUM(H225:H236)/12</f>
        <v>82.778333333333322</v>
      </c>
    </row>
    <row r="237" spans="1:57" x14ac:dyDescent="0.3">
      <c r="A237" s="2">
        <v>44713</v>
      </c>
      <c r="B237" s="31" t="str">
        <f>MONTH(Serie_Encadeada[[#This Row],[Período]])&amp;YEAR(Serie_Encadeada[[#This Row],[Período]])</f>
        <v>62022</v>
      </c>
      <c r="C237" s="5">
        <v>113.49</v>
      </c>
      <c r="D237" s="5">
        <v>110.13</v>
      </c>
      <c r="E237" s="5">
        <v>100.82</v>
      </c>
      <c r="F237" s="5">
        <v>113.81</v>
      </c>
      <c r="G237" s="5">
        <v>103.35</v>
      </c>
      <c r="H237" s="5">
        <v>83.49</v>
      </c>
      <c r="I237" s="110"/>
      <c r="J237" s="2">
        <v>44713</v>
      </c>
      <c r="K237" s="56">
        <v>1.384670359120955</v>
      </c>
      <c r="L237" s="57">
        <v>1.1109070877708351</v>
      </c>
      <c r="M237" s="57">
        <v>-2.6364075325929544</v>
      </c>
      <c r="N237" s="58">
        <v>0.55663544795899933</v>
      </c>
      <c r="O237" s="58">
        <v>-0.53892791839091747</v>
      </c>
      <c r="P237" s="11">
        <v>-1.0500000000000114</v>
      </c>
      <c r="R237" s="2">
        <v>44713</v>
      </c>
      <c r="S237" s="76">
        <v>1.7664992826398842</v>
      </c>
      <c r="T237" s="77">
        <v>4.5421511627904393E-2</v>
      </c>
      <c r="U237" s="77">
        <v>-1.792324176894607</v>
      </c>
      <c r="V237" s="77">
        <v>-0.48093739069604508</v>
      </c>
      <c r="W237" s="77">
        <v>-0.51978053710656102</v>
      </c>
      <c r="X237" s="78">
        <v>-0.1600000000000108</v>
      </c>
      <c r="Z237" s="2">
        <v>44713</v>
      </c>
      <c r="AA237" s="76">
        <v>0.59375155053504325</v>
      </c>
      <c r="AB237" s="77">
        <v>0.92668134168680349</v>
      </c>
      <c r="AC237" s="77">
        <v>1.7226442756230893</v>
      </c>
      <c r="AD237" s="77">
        <v>-0.26052609462980275</v>
      </c>
      <c r="AE237" s="77">
        <v>-1.2292162420237376</v>
      </c>
      <c r="AF237" s="78">
        <v>0.7850000000000108</v>
      </c>
      <c r="AH237" s="2">
        <v>44713</v>
      </c>
      <c r="AI237" s="76">
        <v>1.9204647737500857</v>
      </c>
      <c r="AJ237" s="77">
        <v>3.6618630171543751</v>
      </c>
      <c r="AK237" s="77">
        <v>2.5892197056253918</v>
      </c>
      <c r="AL237" s="77">
        <v>-1.2084941035813246</v>
      </c>
      <c r="AM237" s="77">
        <v>-4.7870051635112034</v>
      </c>
      <c r="AN237" s="78">
        <v>0.68500000000000227</v>
      </c>
      <c r="AQ237" s="172">
        <v>44713</v>
      </c>
      <c r="AR237" s="173">
        <f>IF(MONTH(Serie_Encadeada[[#This Row],[Período]])=1,Serie_Encadeada[[#This Row],[Fat.real]],Serie_Encadeada[[#This Row],[Fat.real]]+AR236)</f>
        <v>608.22</v>
      </c>
      <c r="AS237" s="173">
        <f>IF(MONTH(Serie_Encadeada[[#This Row],[Período]])=1,Serie_Encadeada[[#This Row],[Emprego]],Serie_Encadeada[[#This Row],[Emprego]]+AS236)</f>
        <v>655.65</v>
      </c>
      <c r="AT237" s="173">
        <f>IF(MONTH(Serie_Encadeada[[#This Row],[Período]])=1,Serie_Encadeada[[#This Row],[Horas]],Serie_Encadeada[[#This Row],[Horas]]+AT236)</f>
        <v>610.58000000000004</v>
      </c>
      <c r="AU237" s="173">
        <f>IF(MONTH(Serie_Encadeada[[#This Row],[Período]])=1,Serie_Encadeada[[#This Row],[Massa Real]],Serie_Encadeada[[#This Row],[Massa Real]]+AU236)</f>
        <v>712.07999999999993</v>
      </c>
      <c r="AV237" s="173">
        <f>IF(MONTH(Serie_Encadeada[[#This Row],[Período]])=1,Serie_Encadeada[[#This Row],[RMR Real]],Serie_Encadeada[[#This Row],[RMR Real]]+AV236)</f>
        <v>651.66</v>
      </c>
      <c r="AW237" s="173">
        <f>IF(MONTH(Serie_Encadeada[[#This Row],[Período]])=1,Serie_Encadeada[[#This Row],[UCI]],Serie_Encadeada[[#This Row],[UCI]]+AW236)</f>
        <v>500.87000000000006</v>
      </c>
      <c r="AX237" s="173">
        <f t="shared" ref="AX237" si="353">AW237/MONTH(AQ237)</f>
        <v>83.478333333333339</v>
      </c>
      <c r="AY237" s="172">
        <v>43221</v>
      </c>
      <c r="AZ237" s="174">
        <f t="shared" ref="AZ237" si="354">SUM(C226:C237)</f>
        <v>1245.57</v>
      </c>
      <c r="BA237" s="175">
        <f t="shared" ref="BA237" si="355">SUM(D226:D237)</f>
        <v>1314.9299999999998</v>
      </c>
      <c r="BB237" s="175">
        <f t="shared" ref="BB237" si="356">SUM(E226:E237)</f>
        <v>1221.1400000000001</v>
      </c>
      <c r="BC237" s="176">
        <f t="shared" ref="BC237" si="357">SUM(F226:F237)</f>
        <v>1454.29</v>
      </c>
      <c r="BD237" s="176">
        <f t="shared" ref="BD237" si="358">SUM(G226:G237)</f>
        <v>1327.6499999999999</v>
      </c>
      <c r="BE237" s="176">
        <f t="shared" ref="BE237" si="359">SUM(H226:H237)/12</f>
        <v>82.765000000000001</v>
      </c>
    </row>
    <row r="238" spans="1:57" x14ac:dyDescent="0.3">
      <c r="A238" s="2">
        <v>44743</v>
      </c>
      <c r="B238" s="31" t="str">
        <f>MONTH(Serie_Encadeada[[#This Row],[Período]])&amp;YEAR(Serie_Encadeada[[#This Row],[Período]])</f>
        <v>72022</v>
      </c>
      <c r="C238" s="5">
        <v>111.75</v>
      </c>
      <c r="D238" s="5">
        <v>110.02</v>
      </c>
      <c r="E238" s="5">
        <v>103.78</v>
      </c>
      <c r="F238" s="5">
        <v>120.4</v>
      </c>
      <c r="G238" s="5">
        <v>109.44</v>
      </c>
      <c r="H238" s="5">
        <v>83.51</v>
      </c>
      <c r="I238" s="110"/>
      <c r="J238" s="2">
        <v>44743</v>
      </c>
      <c r="K238" s="56">
        <v>-1.5331747290510134</v>
      </c>
      <c r="L238" s="57">
        <v>-9.9881957686370135E-2</v>
      </c>
      <c r="M238" s="57">
        <v>2.9359254116246856</v>
      </c>
      <c r="N238" s="58">
        <v>5.7903523416220049</v>
      </c>
      <c r="O238" s="58">
        <v>5.8925979680696701</v>
      </c>
      <c r="P238" s="11">
        <v>2.0000000000010232E-2</v>
      </c>
      <c r="R238" s="2">
        <v>44743</v>
      </c>
      <c r="S238" s="76">
        <v>1.5078572077391195</v>
      </c>
      <c r="T238" s="77">
        <v>0.27342325920524713</v>
      </c>
      <c r="U238" s="77">
        <v>0.37721249637295728</v>
      </c>
      <c r="V238" s="77">
        <v>6.9176804901873776</v>
      </c>
      <c r="W238" s="77">
        <v>6.6250974279033485</v>
      </c>
      <c r="X238" s="78">
        <v>-0.56999999999999318</v>
      </c>
      <c r="Z238" s="2">
        <v>44743</v>
      </c>
      <c r="AA238" s="76">
        <v>0.73455339153794486</v>
      </c>
      <c r="AB238" s="77">
        <v>0.83229077500492998</v>
      </c>
      <c r="AC238" s="77">
        <v>1.5249491920469591</v>
      </c>
      <c r="AD238" s="77">
        <v>0.71743996128485277</v>
      </c>
      <c r="AE238" s="77">
        <v>-0.17182355950211292</v>
      </c>
      <c r="AF238" s="78">
        <v>0.59142857142857963</v>
      </c>
      <c r="AH238" s="2">
        <v>44743</v>
      </c>
      <c r="AI238" s="76">
        <v>1.090965090738147</v>
      </c>
      <c r="AJ238" s="77">
        <v>3.0001879522601214</v>
      </c>
      <c r="AK238" s="77">
        <v>2.2389059073636988</v>
      </c>
      <c r="AL238" s="77">
        <v>-0.68740660236378648</v>
      </c>
      <c r="AM238" s="77">
        <v>-3.7172521771755509</v>
      </c>
      <c r="AN238" s="78">
        <v>7.0833333333339965E-2</v>
      </c>
      <c r="AQ238" s="172">
        <v>44743</v>
      </c>
      <c r="AR238" s="173">
        <f>IF(MONTH(Serie_Encadeada[[#This Row],[Período]])=1,Serie_Encadeada[[#This Row],[Fat.real]],Serie_Encadeada[[#This Row],[Fat.real]]+AR237)</f>
        <v>719.97</v>
      </c>
      <c r="AS238" s="173">
        <f>IF(MONTH(Serie_Encadeada[[#This Row],[Período]])=1,Serie_Encadeada[[#This Row],[Emprego]],Serie_Encadeada[[#This Row],[Emprego]]+AS237)</f>
        <v>765.67</v>
      </c>
      <c r="AT238" s="173">
        <f>IF(MONTH(Serie_Encadeada[[#This Row],[Período]])=1,Serie_Encadeada[[#This Row],[Horas]],Serie_Encadeada[[#This Row],[Horas]]+AT237)</f>
        <v>714.36</v>
      </c>
      <c r="AU238" s="173">
        <f>IF(MONTH(Serie_Encadeada[[#This Row],[Período]])=1,Serie_Encadeada[[#This Row],[Massa Real]],Serie_Encadeada[[#This Row],[Massa Real]]+AU237)</f>
        <v>832.4799999999999</v>
      </c>
      <c r="AV238" s="173">
        <f>IF(MONTH(Serie_Encadeada[[#This Row],[Período]])=1,Serie_Encadeada[[#This Row],[RMR Real]],Serie_Encadeada[[#This Row],[RMR Real]]+AV237)</f>
        <v>761.09999999999991</v>
      </c>
      <c r="AW238" s="173">
        <f>IF(MONTH(Serie_Encadeada[[#This Row],[Período]])=1,Serie_Encadeada[[#This Row],[UCI]],Serie_Encadeada[[#This Row],[UCI]]+AW237)</f>
        <v>584.38000000000011</v>
      </c>
      <c r="AX238" s="173">
        <f t="shared" ref="AX238" si="360">AW238/MONTH(AQ238)</f>
        <v>83.482857142857156</v>
      </c>
      <c r="AY238" s="172">
        <v>43221</v>
      </c>
      <c r="AZ238" s="174">
        <f t="shared" ref="AZ238" si="361">SUM(C227:C238)</f>
        <v>1247.23</v>
      </c>
      <c r="BA238" s="175">
        <f t="shared" ref="BA238" si="362">SUM(D227:D238)</f>
        <v>1315.23</v>
      </c>
      <c r="BB238" s="175">
        <f t="shared" ref="BB238" si="363">SUM(E227:E238)</f>
        <v>1221.53</v>
      </c>
      <c r="BC238" s="176">
        <f t="shared" ref="BC238" si="364">SUM(F227:F238)</f>
        <v>1462.0800000000002</v>
      </c>
      <c r="BD238" s="176">
        <f t="shared" ref="BD238" si="365">SUM(G227:G238)</f>
        <v>1334.45</v>
      </c>
      <c r="BE238" s="176">
        <f t="shared" ref="BE238" si="366">SUM(H227:H238)/12</f>
        <v>82.717500000000001</v>
      </c>
    </row>
    <row r="239" spans="1:57" x14ac:dyDescent="0.3">
      <c r="A239" s="2">
        <v>44774</v>
      </c>
      <c r="B239" s="31" t="str">
        <f>MONTH(Serie_Encadeada[[#This Row],[Período]])&amp;YEAR(Serie_Encadeada[[#This Row],[Período]])</f>
        <v>82022</v>
      </c>
      <c r="C239" s="5">
        <v>122.22</v>
      </c>
      <c r="D239" s="5">
        <v>110.07</v>
      </c>
      <c r="E239" s="5">
        <v>111.28</v>
      </c>
      <c r="F239" s="5">
        <v>116.94</v>
      </c>
      <c r="G239" s="5">
        <v>106.24</v>
      </c>
      <c r="H239" s="5">
        <v>83.57</v>
      </c>
      <c r="I239" s="110"/>
      <c r="J239" s="2">
        <v>44774</v>
      </c>
      <c r="K239" s="56">
        <v>9.3691275167785228</v>
      </c>
      <c r="L239" s="57">
        <v>4.5446282494089399E-2</v>
      </c>
      <c r="M239" s="57">
        <v>7.2268259780304493</v>
      </c>
      <c r="N239" s="58">
        <v>-2.8737541528239268</v>
      </c>
      <c r="O239" s="58">
        <v>-2.9239766081871372</v>
      </c>
      <c r="P239" s="11">
        <v>5.9999999999988063E-2</v>
      </c>
      <c r="R239" s="2">
        <v>44774</v>
      </c>
      <c r="S239" s="76">
        <v>12.159309901807838</v>
      </c>
      <c r="T239" s="77">
        <v>-0.24469820554650193</v>
      </c>
      <c r="U239" s="77">
        <v>7.7563668054614174</v>
      </c>
      <c r="V239" s="77">
        <v>6.0872720674952312</v>
      </c>
      <c r="W239" s="77">
        <v>6.3463463463463352</v>
      </c>
      <c r="X239" s="78">
        <v>-0.72000000000001307</v>
      </c>
      <c r="Z239" s="2">
        <v>44774</v>
      </c>
      <c r="AA239" s="76">
        <v>2.2459906032609354</v>
      </c>
      <c r="AB239" s="77">
        <v>0.69565017419999697</v>
      </c>
      <c r="AC239" s="77">
        <v>2.3224687073986874</v>
      </c>
      <c r="AD239" s="77">
        <v>1.3493029313179052</v>
      </c>
      <c r="AE239" s="77">
        <v>0.58331690459347252</v>
      </c>
      <c r="AF239" s="78">
        <v>0.42750000000000909</v>
      </c>
      <c r="AH239" s="2">
        <v>44774</v>
      </c>
      <c r="AI239" s="76">
        <v>2.0193763000493754</v>
      </c>
      <c r="AJ239" s="77">
        <v>2.3466504775024997</v>
      </c>
      <c r="AK239" s="77">
        <v>2.4855799686593296</v>
      </c>
      <c r="AL239" s="77">
        <v>9.1996947064300005E-2</v>
      </c>
      <c r="AM239" s="77">
        <v>-2.3907456884313931</v>
      </c>
      <c r="AN239" s="78">
        <v>-0.22666666666667368</v>
      </c>
      <c r="AQ239" s="172">
        <v>44774</v>
      </c>
      <c r="AR239" s="173">
        <f>IF(MONTH(Serie_Encadeada[[#This Row],[Período]])=1,Serie_Encadeada[[#This Row],[Fat.real]],Serie_Encadeada[[#This Row],[Fat.real]]+AR238)</f>
        <v>842.19</v>
      </c>
      <c r="AS239" s="173">
        <f>IF(MONTH(Serie_Encadeada[[#This Row],[Período]])=1,Serie_Encadeada[[#This Row],[Emprego]],Serie_Encadeada[[#This Row],[Emprego]]+AS238)</f>
        <v>875.74</v>
      </c>
      <c r="AT239" s="173">
        <f>IF(MONTH(Serie_Encadeada[[#This Row],[Período]])=1,Serie_Encadeada[[#This Row],[Horas]],Serie_Encadeada[[#This Row],[Horas]]+AT238)</f>
        <v>825.64</v>
      </c>
      <c r="AU239" s="173">
        <f>IF(MONTH(Serie_Encadeada[[#This Row],[Período]])=1,Serie_Encadeada[[#This Row],[Massa Real]],Serie_Encadeada[[#This Row],[Massa Real]]+AU238)</f>
        <v>949.41999999999985</v>
      </c>
      <c r="AV239" s="173">
        <f>IF(MONTH(Serie_Encadeada[[#This Row],[Período]])=1,Serie_Encadeada[[#This Row],[RMR Real]],Serie_Encadeada[[#This Row],[RMR Real]]+AV238)</f>
        <v>867.33999999999992</v>
      </c>
      <c r="AW239" s="173">
        <f>IF(MONTH(Serie_Encadeada[[#This Row],[Período]])=1,Serie_Encadeada[[#This Row],[UCI]],Serie_Encadeada[[#This Row],[UCI]]+AW238)</f>
        <v>667.95</v>
      </c>
      <c r="AX239" s="173">
        <f t="shared" ref="AX239" si="367">AW239/MONTH(AQ239)</f>
        <v>83.493750000000006</v>
      </c>
      <c r="AY239" s="172">
        <v>43221</v>
      </c>
      <c r="AZ239" s="174">
        <f t="shared" ref="AZ239" si="368">SUM(C228:C239)</f>
        <v>1260.48</v>
      </c>
      <c r="BA239" s="175">
        <f t="shared" ref="BA239" si="369">SUM(D228:D239)</f>
        <v>1314.9599999999998</v>
      </c>
      <c r="BB239" s="175">
        <f t="shared" ref="BB239" si="370">SUM(E228:E239)</f>
        <v>1229.5399999999997</v>
      </c>
      <c r="BC239" s="176">
        <f t="shared" ref="BC239" si="371">SUM(F228:F239)</f>
        <v>1468.7900000000002</v>
      </c>
      <c r="BD239" s="176">
        <f t="shared" ref="BD239" si="372">SUM(G228:G239)</f>
        <v>1340.79</v>
      </c>
      <c r="BE239" s="176">
        <f t="shared" ref="BE239" si="373">SUM(H228:H239)/12</f>
        <v>82.657499999999985</v>
      </c>
    </row>
    <row r="240" spans="1:57" x14ac:dyDescent="0.3">
      <c r="A240" s="2">
        <v>44805</v>
      </c>
      <c r="B240" s="31" t="str">
        <f>MONTH(Serie_Encadeada[[#This Row],[Período]])&amp;YEAR(Serie_Encadeada[[#This Row],[Período]])</f>
        <v>92022</v>
      </c>
      <c r="C240" s="5">
        <v>115.1</v>
      </c>
      <c r="D240" s="5">
        <v>110.06</v>
      </c>
      <c r="E240" s="5">
        <v>104.28</v>
      </c>
      <c r="F240" s="5">
        <v>119.38</v>
      </c>
      <c r="G240" s="5">
        <v>108.47</v>
      </c>
      <c r="H240" s="5">
        <v>82.7</v>
      </c>
      <c r="I240" s="110"/>
      <c r="J240" s="2">
        <v>44805</v>
      </c>
      <c r="K240" s="56">
        <v>-5.8255604647357266</v>
      </c>
      <c r="L240" s="57">
        <v>-9.0851276460351647E-3</v>
      </c>
      <c r="M240" s="57">
        <v>-6.2904385334291879</v>
      </c>
      <c r="N240" s="58">
        <v>2.0865401060372823</v>
      </c>
      <c r="O240" s="58">
        <v>2.0990210843373531</v>
      </c>
      <c r="P240" s="11">
        <v>-0.86999999999999034</v>
      </c>
      <c r="R240" s="2">
        <v>44805</v>
      </c>
      <c r="S240" s="76">
        <v>4.0781264128763821</v>
      </c>
      <c r="T240" s="77">
        <v>-0.51523095001355257</v>
      </c>
      <c r="U240" s="77">
        <v>1.1543311669415053</v>
      </c>
      <c r="V240" s="77">
        <v>8.3893226802251633</v>
      </c>
      <c r="W240" s="77">
        <v>8.960321446509294</v>
      </c>
      <c r="X240" s="78">
        <v>-0.18999999999999773</v>
      </c>
      <c r="Z240" s="2">
        <v>44805</v>
      </c>
      <c r="AA240" s="76">
        <v>2.4628591000556566</v>
      </c>
      <c r="AB240" s="77">
        <v>0.55900114248407706</v>
      </c>
      <c r="AC240" s="77">
        <v>2.1901339575160113</v>
      </c>
      <c r="AD240" s="77">
        <v>2.0899400145187457</v>
      </c>
      <c r="AE240" s="77">
        <v>1.4503150146591028</v>
      </c>
      <c r="AF240" s="78">
        <v>0.3588888888888988</v>
      </c>
      <c r="AH240" s="2">
        <v>44805</v>
      </c>
      <c r="AI240" s="76">
        <v>2.0400096797612481</v>
      </c>
      <c r="AJ240" s="77">
        <v>1.7526611186374974</v>
      </c>
      <c r="AK240" s="77">
        <v>2.2821145711269963</v>
      </c>
      <c r="AL240" s="77">
        <v>1.0874546038998119</v>
      </c>
      <c r="AM240" s="77">
        <v>-0.89070669094754951</v>
      </c>
      <c r="AN240" s="78">
        <v>-0.2083333333333286</v>
      </c>
      <c r="AQ240" s="172">
        <v>44805</v>
      </c>
      <c r="AR240" s="173">
        <f>IF(MONTH(Serie_Encadeada[[#This Row],[Período]])=1,Serie_Encadeada[[#This Row],[Fat.real]],Serie_Encadeada[[#This Row],[Fat.real]]+AR239)</f>
        <v>957.29000000000008</v>
      </c>
      <c r="AS240" s="173">
        <f>IF(MONTH(Serie_Encadeada[[#This Row],[Período]])=1,Serie_Encadeada[[#This Row],[Emprego]],Serie_Encadeada[[#This Row],[Emprego]]+AS239)</f>
        <v>985.8</v>
      </c>
      <c r="AT240" s="173">
        <f>IF(MONTH(Serie_Encadeada[[#This Row],[Período]])=1,Serie_Encadeada[[#This Row],[Horas]],Serie_Encadeada[[#This Row],[Horas]]+AT239)</f>
        <v>929.92</v>
      </c>
      <c r="AU240" s="173">
        <f>IF(MONTH(Serie_Encadeada[[#This Row],[Período]])=1,Serie_Encadeada[[#This Row],[Massa Real]],Serie_Encadeada[[#This Row],[Massa Real]]+AU239)</f>
        <v>1068.7999999999997</v>
      </c>
      <c r="AV240" s="173">
        <f>IF(MONTH(Serie_Encadeada[[#This Row],[Período]])=1,Serie_Encadeada[[#This Row],[RMR Real]],Serie_Encadeada[[#This Row],[RMR Real]]+AV239)</f>
        <v>975.81</v>
      </c>
      <c r="AW240" s="173">
        <f>IF(MONTH(Serie_Encadeada[[#This Row],[Período]])=1,Serie_Encadeada[[#This Row],[UCI]],Serie_Encadeada[[#This Row],[UCI]]+AW239)</f>
        <v>750.65000000000009</v>
      </c>
      <c r="AX240" s="173">
        <f t="shared" ref="AX240" si="374">AW240/MONTH(AQ240)</f>
        <v>83.405555555555566</v>
      </c>
      <c r="AY240" s="172">
        <v>43221</v>
      </c>
      <c r="AZ240" s="174">
        <f t="shared" ref="AZ240" si="375">SUM(C229:C240)</f>
        <v>1264.99</v>
      </c>
      <c r="BA240" s="175">
        <f t="shared" ref="BA240" si="376">SUM(D229:D240)</f>
        <v>1314.3899999999999</v>
      </c>
      <c r="BB240" s="175">
        <f t="shared" ref="BB240" si="377">SUM(E229:E240)</f>
        <v>1230.7299999999998</v>
      </c>
      <c r="BC240" s="176">
        <f t="shared" ref="BC240" si="378">SUM(F229:F240)</f>
        <v>1478.0300000000002</v>
      </c>
      <c r="BD240" s="176">
        <f t="shared" ref="BD240" si="379">SUM(G229:G240)</f>
        <v>1349.71</v>
      </c>
      <c r="BE240" s="176">
        <f t="shared" ref="BE240" si="380">SUM(H229:H240)/12</f>
        <v>82.641666666666666</v>
      </c>
    </row>
    <row r="241" spans="1:57" x14ac:dyDescent="0.3">
      <c r="A241" s="2">
        <v>44835</v>
      </c>
      <c r="B241" s="31" t="str">
        <f>MONTH(Serie_Encadeada[[#This Row],[Período]])&amp;YEAR(Serie_Encadeada[[#This Row],[Período]])</f>
        <v>102022</v>
      </c>
      <c r="C241" s="5">
        <v>113.84</v>
      </c>
      <c r="D241" s="5">
        <v>109.75</v>
      </c>
      <c r="E241" s="5">
        <v>102.84</v>
      </c>
      <c r="F241" s="5">
        <v>119.79</v>
      </c>
      <c r="G241" s="5">
        <v>109.14</v>
      </c>
      <c r="H241" s="5">
        <v>82.62</v>
      </c>
      <c r="I241" s="110"/>
      <c r="J241" s="2">
        <v>44835</v>
      </c>
      <c r="K241" s="56">
        <v>-1.0947002606429113</v>
      </c>
      <c r="L241" s="57">
        <v>-0.28166454661094154</v>
      </c>
      <c r="M241" s="57">
        <v>-1.3808975834292267</v>
      </c>
      <c r="N241" s="58">
        <v>0.34344111241414876</v>
      </c>
      <c r="O241" s="58">
        <v>0.61768230847239025</v>
      </c>
      <c r="P241" s="11">
        <v>-7.9999999999998295E-2</v>
      </c>
      <c r="R241" s="2">
        <v>44835</v>
      </c>
      <c r="S241" s="76">
        <v>15.891275577725745</v>
      </c>
      <c r="T241" s="77">
        <v>-0.32694578149123554</v>
      </c>
      <c r="U241" s="77">
        <v>1.6506869625383036</v>
      </c>
      <c r="V241" s="77">
        <v>3.9392624728850381</v>
      </c>
      <c r="W241" s="77">
        <v>4.2705646316996262</v>
      </c>
      <c r="X241" s="78">
        <v>0.77000000000001023</v>
      </c>
      <c r="Z241" s="2">
        <v>44835</v>
      </c>
      <c r="AA241" s="76">
        <v>3.7403996087205083</v>
      </c>
      <c r="AB241" s="77">
        <v>0.46953953944773075</v>
      </c>
      <c r="AC241" s="77">
        <v>2.1361604493848674</v>
      </c>
      <c r="AD241" s="77">
        <v>2.2733335054251631</v>
      </c>
      <c r="AE241" s="77">
        <v>1.7270962842114215</v>
      </c>
      <c r="AF241" s="78">
        <v>0.4000000000000199</v>
      </c>
      <c r="AH241" s="2">
        <v>44835</v>
      </c>
      <c r="AI241" s="76">
        <v>3.7351456876928855</v>
      </c>
      <c r="AJ241" s="77">
        <v>1.239656686749784</v>
      </c>
      <c r="AK241" s="77">
        <v>2.3069707208141836</v>
      </c>
      <c r="AL241" s="77">
        <v>1.2470037082311798</v>
      </c>
      <c r="AM241" s="77">
        <v>-0.25999661194218199</v>
      </c>
      <c r="AN241" s="78">
        <v>6.25E-2</v>
      </c>
      <c r="AQ241" s="172">
        <v>44835</v>
      </c>
      <c r="AR241" s="173">
        <f>IF(MONTH(Serie_Encadeada[[#This Row],[Período]])=1,Serie_Encadeada[[#This Row],[Fat.real]],Serie_Encadeada[[#This Row],[Fat.real]]+AR240)</f>
        <v>1071.1300000000001</v>
      </c>
      <c r="AS241" s="173">
        <f>IF(MONTH(Serie_Encadeada[[#This Row],[Período]])=1,Serie_Encadeada[[#This Row],[Emprego]],Serie_Encadeada[[#This Row],[Emprego]]+AS240)</f>
        <v>1095.55</v>
      </c>
      <c r="AT241" s="173">
        <f>IF(MONTH(Serie_Encadeada[[#This Row],[Período]])=1,Serie_Encadeada[[#This Row],[Horas]],Serie_Encadeada[[#This Row],[Horas]]+AT240)</f>
        <v>1032.76</v>
      </c>
      <c r="AU241" s="173">
        <f>IF(MONTH(Serie_Encadeada[[#This Row],[Período]])=1,Serie_Encadeada[[#This Row],[Massa Real]],Serie_Encadeada[[#This Row],[Massa Real]]+AU240)</f>
        <v>1188.5899999999997</v>
      </c>
      <c r="AV241" s="173">
        <f>IF(MONTH(Serie_Encadeada[[#This Row],[Período]])=1,Serie_Encadeada[[#This Row],[RMR Real]],Serie_Encadeada[[#This Row],[RMR Real]]+AV240)</f>
        <v>1084.95</v>
      </c>
      <c r="AW241" s="173">
        <f>IF(MONTH(Serie_Encadeada[[#This Row],[Período]])=1,Serie_Encadeada[[#This Row],[UCI]],Serie_Encadeada[[#This Row],[UCI]]+AW240)</f>
        <v>833.2700000000001</v>
      </c>
      <c r="AX241" s="173">
        <f t="shared" ref="AX241" si="381">AW241/MONTH(AQ241)</f>
        <v>83.327000000000012</v>
      </c>
      <c r="AY241" s="172">
        <v>43221</v>
      </c>
      <c r="AZ241" s="174">
        <f t="shared" ref="AZ241" si="382">SUM(C230:C241)</f>
        <v>1280.5999999999999</v>
      </c>
      <c r="BA241" s="175">
        <f t="shared" ref="BA241" si="383">SUM(D230:D241)</f>
        <v>1314.03</v>
      </c>
      <c r="BB241" s="175">
        <f t="shared" ref="BB241" si="384">SUM(E230:E241)</f>
        <v>1232.3999999999996</v>
      </c>
      <c r="BC241" s="176">
        <f t="shared" ref="BC241" si="385">SUM(F230:F241)</f>
        <v>1482.5700000000002</v>
      </c>
      <c r="BD241" s="176">
        <f t="shared" ref="BD241" si="386">SUM(G230:G241)</f>
        <v>1354.18</v>
      </c>
      <c r="BE241" s="176">
        <f t="shared" ref="BE241" si="387">SUM(H230:H241)/12</f>
        <v>82.705833333333331</v>
      </c>
    </row>
    <row r="242" spans="1:57" x14ac:dyDescent="0.3">
      <c r="A242" s="2">
        <v>44866</v>
      </c>
      <c r="B242" s="31" t="str">
        <f>MONTH(Serie_Encadeada[[#This Row],[Período]])&amp;YEAR(Serie_Encadeada[[#This Row],[Período]])</f>
        <v>112022</v>
      </c>
      <c r="C242" s="5">
        <v>110.3</v>
      </c>
      <c r="D242" s="5">
        <v>110</v>
      </c>
      <c r="E242" s="5">
        <v>101.99</v>
      </c>
      <c r="F242" s="5">
        <v>138.79</v>
      </c>
      <c r="G242" s="5">
        <v>126.18</v>
      </c>
      <c r="H242" s="5">
        <v>83.2</v>
      </c>
      <c r="I242" s="110"/>
      <c r="J242" s="2">
        <v>44866</v>
      </c>
      <c r="K242" s="56">
        <v>-3.1096275474350019</v>
      </c>
      <c r="L242" s="57">
        <v>0.22779043280182232</v>
      </c>
      <c r="M242" s="57">
        <v>-0.82652664332945203</v>
      </c>
      <c r="N242" s="58">
        <v>15.861090241255518</v>
      </c>
      <c r="O242" s="58">
        <v>15.612974161627273</v>
      </c>
      <c r="P242" s="11">
        <v>0.57999999999999829</v>
      </c>
      <c r="R242" s="2">
        <v>44866</v>
      </c>
      <c r="S242" s="76">
        <v>7.9361972795772573</v>
      </c>
      <c r="T242" s="77">
        <v>0.35580695192044576</v>
      </c>
      <c r="U242" s="77">
        <v>0.30487804878047603</v>
      </c>
      <c r="V242" s="77">
        <v>7.9909741674447412</v>
      </c>
      <c r="W242" s="77">
        <v>7.6162046908315624</v>
      </c>
      <c r="X242" s="78">
        <v>1.0400000000000063</v>
      </c>
      <c r="Z242" s="2">
        <v>44866</v>
      </c>
      <c r="AA242" s="76">
        <v>4.1182691460297889</v>
      </c>
      <c r="AB242" s="77">
        <v>0.45915136162127856</v>
      </c>
      <c r="AC242" s="77">
        <v>1.9688364904209126</v>
      </c>
      <c r="AD242" s="77">
        <v>2.8426655509843259</v>
      </c>
      <c r="AE242" s="77">
        <v>2.3103955126797326</v>
      </c>
      <c r="AF242" s="78">
        <v>0.45818181818182779</v>
      </c>
      <c r="AH242" s="2">
        <v>44866</v>
      </c>
      <c r="AI242" s="76">
        <v>4.2240877329192381</v>
      </c>
      <c r="AJ242" s="77">
        <v>0.81067607470183967</v>
      </c>
      <c r="AK242" s="77">
        <v>1.9442606682103674</v>
      </c>
      <c r="AL242" s="77">
        <v>2.2906517017150496</v>
      </c>
      <c r="AM242" s="77">
        <v>1.2478552487911367</v>
      </c>
      <c r="AN242" s="78">
        <v>7.4166666666670267E-2</v>
      </c>
      <c r="AQ242" s="172">
        <v>44866</v>
      </c>
      <c r="AR242" s="173">
        <f>IF(MONTH(Serie_Encadeada[[#This Row],[Período]])=1,Serie_Encadeada[[#This Row],[Fat.real]],Serie_Encadeada[[#This Row],[Fat.real]]+AR241)</f>
        <v>1181.43</v>
      </c>
      <c r="AS242" s="173">
        <f>IF(MONTH(Serie_Encadeada[[#This Row],[Período]])=1,Serie_Encadeada[[#This Row],[Emprego]],Serie_Encadeada[[#This Row],[Emprego]]+AS241)</f>
        <v>1205.55</v>
      </c>
      <c r="AT242" s="173">
        <f>IF(MONTH(Serie_Encadeada[[#This Row],[Período]])=1,Serie_Encadeada[[#This Row],[Horas]],Serie_Encadeada[[#This Row],[Horas]]+AT241)</f>
        <v>1134.75</v>
      </c>
      <c r="AU242" s="173">
        <f>IF(MONTH(Serie_Encadeada[[#This Row],[Período]])=1,Serie_Encadeada[[#This Row],[Massa Real]],Serie_Encadeada[[#This Row],[Massa Real]]+AU241)</f>
        <v>1327.3799999999997</v>
      </c>
      <c r="AV242" s="173">
        <f>IF(MONTH(Serie_Encadeada[[#This Row],[Período]])=1,Serie_Encadeada[[#This Row],[RMR Real]],Serie_Encadeada[[#This Row],[RMR Real]]+AV241)</f>
        <v>1211.1300000000001</v>
      </c>
      <c r="AW242" s="173">
        <f>IF(MONTH(Serie_Encadeada[[#This Row],[Período]])=1,Serie_Encadeada[[#This Row],[UCI]],Serie_Encadeada[[#This Row],[UCI]]+AW241)</f>
        <v>916.47000000000014</v>
      </c>
      <c r="AX242" s="173">
        <f t="shared" ref="AX242" si="388">AW242/MONTH(AQ242)</f>
        <v>83.315454545454557</v>
      </c>
      <c r="AY242" s="172">
        <v>43221</v>
      </c>
      <c r="AZ242" s="174">
        <f t="shared" ref="AZ242" si="389">SUM(C231:C242)</f>
        <v>1288.7099999999998</v>
      </c>
      <c r="BA242" s="175">
        <f t="shared" ref="BA242" si="390">SUM(D231:D242)</f>
        <v>1314.4199999999998</v>
      </c>
      <c r="BB242" s="175">
        <f t="shared" ref="BB242" si="391">SUM(E231:E242)</f>
        <v>1232.7099999999998</v>
      </c>
      <c r="BC242" s="176">
        <f t="shared" ref="BC242" si="392">SUM(F231:F242)</f>
        <v>1492.8399999999997</v>
      </c>
      <c r="BD242" s="176">
        <f t="shared" ref="BD242" si="393">SUM(G231:G242)</f>
        <v>1363.1100000000001</v>
      </c>
      <c r="BE242" s="176">
        <f t="shared" ref="BE242" si="394">SUM(H231:H242)/12</f>
        <v>82.792500000000004</v>
      </c>
    </row>
    <row r="243" spans="1:57" x14ac:dyDescent="0.3">
      <c r="A243" s="2">
        <v>44896</v>
      </c>
      <c r="B243" s="31" t="str">
        <f>MONTH(Serie_Encadeada[[#This Row],[Período]])&amp;YEAR(Serie_Encadeada[[#This Row],[Período]])</f>
        <v>122022</v>
      </c>
      <c r="C243" s="5">
        <v>106.66</v>
      </c>
      <c r="D243" s="5">
        <v>109.65</v>
      </c>
      <c r="E243" s="5">
        <v>96.42</v>
      </c>
      <c r="F243" s="5">
        <v>181.24</v>
      </c>
      <c r="G243" s="5">
        <v>165.29</v>
      </c>
      <c r="H243" s="5">
        <v>79.97</v>
      </c>
      <c r="I243" s="110"/>
      <c r="J243" s="2">
        <v>44896</v>
      </c>
      <c r="K243" s="56">
        <v>-3.3000906618313697</v>
      </c>
      <c r="L243" s="57">
        <v>-0.31818181818181301</v>
      </c>
      <c r="M243" s="57">
        <v>-5.4613197372291333</v>
      </c>
      <c r="N243" s="58">
        <v>30.585777073276187</v>
      </c>
      <c r="O243" s="58">
        <v>30.9954033919797</v>
      </c>
      <c r="P243" s="11">
        <v>-3.230000000000004</v>
      </c>
      <c r="R243" s="2">
        <v>44896</v>
      </c>
      <c r="S243" s="76">
        <v>-0.57792692020880365</v>
      </c>
      <c r="T243" s="77">
        <v>0.71645081289611567</v>
      </c>
      <c r="U243" s="77">
        <v>-1.5720702327480525</v>
      </c>
      <c r="V243" s="77">
        <v>9.5370482291792573</v>
      </c>
      <c r="W243" s="77">
        <v>8.7577312804316385</v>
      </c>
      <c r="X243" s="78">
        <v>2.9299999999999926</v>
      </c>
      <c r="Z243" s="2">
        <v>44896</v>
      </c>
      <c r="AA243" s="76">
        <v>3.7126201710172571</v>
      </c>
      <c r="AB243" s="77">
        <v>0.48055252079976407</v>
      </c>
      <c r="AC243" s="77">
        <v>1.6823587710604657</v>
      </c>
      <c r="AD243" s="77">
        <v>3.6033375682450002</v>
      </c>
      <c r="AE243" s="77">
        <v>3.0439599928130865</v>
      </c>
      <c r="AF243" s="78">
        <v>0.66416666666668789</v>
      </c>
      <c r="AH243" s="2">
        <v>44896</v>
      </c>
      <c r="AI243" s="76">
        <v>3.7126201710172571</v>
      </c>
      <c r="AJ243" s="77">
        <v>0.48055252079976407</v>
      </c>
      <c r="AK243" s="77">
        <v>1.6823587710604657</v>
      </c>
      <c r="AL243" s="77">
        <v>3.6033375682450002</v>
      </c>
      <c r="AM243" s="77">
        <v>3.0439599928130865</v>
      </c>
      <c r="AN243" s="78">
        <v>0.66416666666668789</v>
      </c>
      <c r="AQ243" s="172">
        <v>44896</v>
      </c>
      <c r="AR243" s="173">
        <f>IF(MONTH(Serie_Encadeada[[#This Row],[Período]])=1,Serie_Encadeada[[#This Row],[Fat.real]],Serie_Encadeada[[#This Row],[Fat.real]]+AR242)</f>
        <v>1288.0900000000001</v>
      </c>
      <c r="AS243" s="173">
        <f>IF(MONTH(Serie_Encadeada[[#This Row],[Período]])=1,Serie_Encadeada[[#This Row],[Emprego]],Serie_Encadeada[[#This Row],[Emprego]]+AS242)</f>
        <v>1315.2</v>
      </c>
      <c r="AT243" s="173">
        <f>IF(MONTH(Serie_Encadeada[[#This Row],[Período]])=1,Serie_Encadeada[[#This Row],[Horas]],Serie_Encadeada[[#This Row],[Horas]]+AT242)</f>
        <v>1231.17</v>
      </c>
      <c r="AU243" s="173">
        <f>IF(MONTH(Serie_Encadeada[[#This Row],[Período]])=1,Serie_Encadeada[[#This Row],[Massa Real]],Serie_Encadeada[[#This Row],[Massa Real]]+AU242)</f>
        <v>1508.6199999999997</v>
      </c>
      <c r="AV243" s="173">
        <f>IF(MONTH(Serie_Encadeada[[#This Row],[Período]])=1,Serie_Encadeada[[#This Row],[RMR Real]],Serie_Encadeada[[#This Row],[RMR Real]]+AV242)</f>
        <v>1376.42</v>
      </c>
      <c r="AW243" s="173">
        <f>IF(MONTH(Serie_Encadeada[[#This Row],[Período]])=1,Serie_Encadeada[[#This Row],[UCI]],Serie_Encadeada[[#This Row],[UCI]]+AW242)</f>
        <v>996.44000000000017</v>
      </c>
      <c r="AX243" s="173">
        <f t="shared" ref="AX243" si="395">AW243/MONTH(AQ243)</f>
        <v>83.036666666666676</v>
      </c>
      <c r="AY243" s="172">
        <v>43221</v>
      </c>
      <c r="AZ243" s="174">
        <f t="shared" ref="AZ243" si="396">SUM(C232:C243)</f>
        <v>1288.0900000000001</v>
      </c>
      <c r="BA243" s="175">
        <f t="shared" ref="BA243" si="397">SUM(D232:D243)</f>
        <v>1315.2</v>
      </c>
      <c r="BB243" s="175">
        <f t="shared" ref="BB243" si="398">SUM(E232:E243)</f>
        <v>1231.17</v>
      </c>
      <c r="BC243" s="176">
        <f t="shared" ref="BC243" si="399">SUM(F232:F243)</f>
        <v>1508.6199999999997</v>
      </c>
      <c r="BD243" s="176">
        <f t="shared" ref="BD243" si="400">SUM(G232:G243)</f>
        <v>1376.42</v>
      </c>
      <c r="BE243" s="176">
        <f t="shared" ref="BE243" si="401">SUM(H232:H243)/12</f>
        <v>83.036666666666676</v>
      </c>
    </row>
    <row r="244" spans="1:57" x14ac:dyDescent="0.3">
      <c r="A244" s="2">
        <v>44927</v>
      </c>
      <c r="B244" s="31" t="str">
        <f>MONTH(Serie_Encadeada[[#This Row],[Período]])&amp;YEAR(Serie_Encadeada[[#This Row],[Período]])</f>
        <v>12023</v>
      </c>
      <c r="C244" s="5">
        <v>97.26</v>
      </c>
      <c r="D244" s="5">
        <v>109.55</v>
      </c>
      <c r="E244" s="5">
        <v>98.95</v>
      </c>
      <c r="F244" s="5">
        <v>131.51</v>
      </c>
      <c r="G244" s="5">
        <v>120.04</v>
      </c>
      <c r="H244" s="5">
        <v>79.92</v>
      </c>
      <c r="I244" s="110"/>
      <c r="J244" s="2">
        <v>44927</v>
      </c>
      <c r="K244" s="56">
        <v>-8.8130508156759717</v>
      </c>
      <c r="L244" s="57">
        <v>-9.1199270405844524E-2</v>
      </c>
      <c r="M244" s="57">
        <v>2.6239369425430419</v>
      </c>
      <c r="N244" s="58">
        <v>-27.438755241668513</v>
      </c>
      <c r="O244" s="58">
        <v>-27.376126807429358</v>
      </c>
      <c r="P244" s="11">
        <v>-4.9999999999997158E-2</v>
      </c>
      <c r="R244" s="2">
        <v>44927</v>
      </c>
      <c r="S244" s="76">
        <v>8.8162899977623734</v>
      </c>
      <c r="T244" s="77">
        <v>-0.13673655423883835</v>
      </c>
      <c r="U244" s="77">
        <v>2.4539242079105454</v>
      </c>
      <c r="V244" s="77">
        <v>11.401948326980088</v>
      </c>
      <c r="W244" s="77">
        <v>11.540605835346591</v>
      </c>
      <c r="X244" s="78">
        <v>-1.9699999999999989</v>
      </c>
      <c r="Z244" s="2">
        <v>44927</v>
      </c>
      <c r="AA244" s="76">
        <v>8.8162899977623734</v>
      </c>
      <c r="AB244" s="77">
        <v>-0.13673655423883835</v>
      </c>
      <c r="AC244" s="77">
        <v>2.4539242079105454</v>
      </c>
      <c r="AD244" s="77">
        <v>11.401948326980088</v>
      </c>
      <c r="AE244" s="77">
        <v>11.540605835346591</v>
      </c>
      <c r="AF244" s="78">
        <v>-1.9699999999999989</v>
      </c>
      <c r="AH244" s="2">
        <v>44927</v>
      </c>
      <c r="AI244" s="76">
        <v>4.6647983783041642</v>
      </c>
      <c r="AJ244" s="77">
        <v>0.122578876842465</v>
      </c>
      <c r="AK244" s="77">
        <v>1.916816762232104</v>
      </c>
      <c r="AL244" s="77">
        <v>4.7218686573325455</v>
      </c>
      <c r="AM244" s="77">
        <v>4.5372433311254268</v>
      </c>
      <c r="AN244" s="78">
        <v>0.37083333333335133</v>
      </c>
      <c r="AQ244" s="172">
        <v>44927</v>
      </c>
      <c r="AR244" s="173">
        <f>IF(MONTH(Serie_Encadeada[[#This Row],[Período]])=1,Serie_Encadeada[[#This Row],[Fat.real]],Serie_Encadeada[[#This Row],[Fat.real]]+AR243)</f>
        <v>97.26</v>
      </c>
      <c r="AS244" s="173">
        <f>IF(MONTH(Serie_Encadeada[[#This Row],[Período]])=1,Serie_Encadeada[[#This Row],[Emprego]],Serie_Encadeada[[#This Row],[Emprego]]+AS243)</f>
        <v>109.55</v>
      </c>
      <c r="AT244" s="173">
        <f>IF(MONTH(Serie_Encadeada[[#This Row],[Período]])=1,Serie_Encadeada[[#This Row],[Horas]],Serie_Encadeada[[#This Row],[Horas]]+AT243)</f>
        <v>98.95</v>
      </c>
      <c r="AU244" s="173">
        <f>IF(MONTH(Serie_Encadeada[[#This Row],[Período]])=1,Serie_Encadeada[[#This Row],[Massa Real]],Serie_Encadeada[[#This Row],[Massa Real]]+AU243)</f>
        <v>131.51</v>
      </c>
      <c r="AV244" s="173">
        <f>IF(MONTH(Serie_Encadeada[[#This Row],[Período]])=1,Serie_Encadeada[[#This Row],[RMR Real]],Serie_Encadeada[[#This Row],[RMR Real]]+AV243)</f>
        <v>120.04</v>
      </c>
      <c r="AW244" s="173">
        <f>IF(MONTH(Serie_Encadeada[[#This Row],[Período]])=1,Serie_Encadeada[[#This Row],[UCI]],Serie_Encadeada[[#This Row],[UCI]]+AW243)</f>
        <v>79.92</v>
      </c>
      <c r="AX244" s="173">
        <f t="shared" ref="AX244" si="402">AW244/MONTH(AQ244)</f>
        <v>79.92</v>
      </c>
      <c r="AY244" s="172">
        <v>43221</v>
      </c>
      <c r="AZ244" s="174">
        <f t="shared" ref="AZ244" si="403">SUM(C233:C244)</f>
        <v>1295.97</v>
      </c>
      <c r="BA244" s="175">
        <f t="shared" ref="BA244" si="404">SUM(D233:D244)</f>
        <v>1315.05</v>
      </c>
      <c r="BB244" s="175">
        <f t="shared" ref="BB244" si="405">SUM(E233:E244)</f>
        <v>1233.54</v>
      </c>
      <c r="BC244" s="176">
        <f t="shared" ref="BC244" si="406">SUM(F233:F244)</f>
        <v>1522.08</v>
      </c>
      <c r="BD244" s="176">
        <f t="shared" ref="BD244" si="407">SUM(G233:G244)</f>
        <v>1388.84</v>
      </c>
      <c r="BE244" s="176">
        <f t="shared" ref="BE244" si="408">SUM(H233:H244)/12</f>
        <v>82.872500000000002</v>
      </c>
    </row>
    <row r="245" spans="1:57" x14ac:dyDescent="0.3">
      <c r="A245" s="2">
        <v>44958</v>
      </c>
      <c r="B245" s="31" t="str">
        <f>MONTH(Serie_Encadeada[[#This Row],[Período]])&amp;YEAR(Serie_Encadeada[[#This Row],[Período]])</f>
        <v>22023</v>
      </c>
      <c r="C245" s="5">
        <v>96.37</v>
      </c>
      <c r="D245" s="5">
        <v>110.14</v>
      </c>
      <c r="E245" s="5">
        <v>96.76</v>
      </c>
      <c r="F245" s="5">
        <v>126.58</v>
      </c>
      <c r="G245" s="5">
        <v>114.93</v>
      </c>
      <c r="H245" s="5">
        <v>78.97</v>
      </c>
      <c r="I245" s="110"/>
      <c r="J245" s="2">
        <v>44958</v>
      </c>
      <c r="K245" s="56">
        <v>-0.91507300020563487</v>
      </c>
      <c r="L245" s="57">
        <v>0.53856686444546187</v>
      </c>
      <c r="M245" s="57">
        <v>-2.2132390096008061</v>
      </c>
      <c r="N245" s="58">
        <v>-3.7487643525207157</v>
      </c>
      <c r="O245" s="58">
        <v>-4.2569143618793728</v>
      </c>
      <c r="P245" s="11">
        <v>-0.95000000000000284</v>
      </c>
      <c r="R245" s="2">
        <v>44958</v>
      </c>
      <c r="S245" s="76">
        <v>15.08239789825652</v>
      </c>
      <c r="T245" s="77">
        <v>0.89776474899230851</v>
      </c>
      <c r="U245" s="77">
        <v>-2.7244395295063777</v>
      </c>
      <c r="V245" s="77">
        <v>-0.60463290145268633</v>
      </c>
      <c r="W245" s="77">
        <v>-1.482941882393271</v>
      </c>
      <c r="X245" s="78">
        <v>-3.6200000000000045</v>
      </c>
      <c r="Z245" s="2">
        <v>44958</v>
      </c>
      <c r="AA245" s="76">
        <v>11.847273567467647</v>
      </c>
      <c r="AB245" s="77">
        <v>0.37923786895731704</v>
      </c>
      <c r="AC245" s="77">
        <v>-0.17342514664626543</v>
      </c>
      <c r="AD245" s="77">
        <v>5.1711491442542785</v>
      </c>
      <c r="AE245" s="77">
        <v>4.7663634742286547</v>
      </c>
      <c r="AF245" s="78">
        <v>-2.7950000000000159</v>
      </c>
      <c r="AH245" s="2">
        <v>44958</v>
      </c>
      <c r="AI245" s="76">
        <v>6.370353511132036</v>
      </c>
      <c r="AJ245" s="77">
        <v>3.8007495078029377E-2</v>
      </c>
      <c r="AK245" s="77">
        <v>1.4640540117223237</v>
      </c>
      <c r="AL245" s="77">
        <v>4.3651555897041794</v>
      </c>
      <c r="AM245" s="77">
        <v>4.2759522789292168</v>
      </c>
      <c r="AN245" s="78">
        <v>7.0833333333339965E-2</v>
      </c>
      <c r="AQ245" s="172">
        <v>44958</v>
      </c>
      <c r="AR245" s="173">
        <f>IF(MONTH(Serie_Encadeada[[#This Row],[Período]])=1,Serie_Encadeada[[#This Row],[Fat.real]],Serie_Encadeada[[#This Row],[Fat.real]]+AR244)</f>
        <v>193.63</v>
      </c>
      <c r="AS245" s="173">
        <f>IF(MONTH(Serie_Encadeada[[#This Row],[Período]])=1,Serie_Encadeada[[#This Row],[Emprego]],Serie_Encadeada[[#This Row],[Emprego]]+AS244)</f>
        <v>219.69</v>
      </c>
      <c r="AT245" s="173">
        <f>IF(MONTH(Serie_Encadeada[[#This Row],[Período]])=1,Serie_Encadeada[[#This Row],[Horas]],Serie_Encadeada[[#This Row],[Horas]]+AT244)</f>
        <v>195.71</v>
      </c>
      <c r="AU245" s="173">
        <f>IF(MONTH(Serie_Encadeada[[#This Row],[Período]])=1,Serie_Encadeada[[#This Row],[Massa Real]],Serie_Encadeada[[#This Row],[Massa Real]]+AU244)</f>
        <v>258.08999999999997</v>
      </c>
      <c r="AV245" s="173">
        <f>IF(MONTH(Serie_Encadeada[[#This Row],[Período]])=1,Serie_Encadeada[[#This Row],[RMR Real]],Serie_Encadeada[[#This Row],[RMR Real]]+AV244)</f>
        <v>234.97000000000003</v>
      </c>
      <c r="AW245" s="173">
        <f>IF(MONTH(Serie_Encadeada[[#This Row],[Período]])=1,Serie_Encadeada[[#This Row],[UCI]],Serie_Encadeada[[#This Row],[UCI]]+AW244)</f>
        <v>158.88999999999999</v>
      </c>
      <c r="AX245" s="173">
        <f t="shared" ref="AX245" si="409">AW245/MONTH(AQ245)</f>
        <v>79.444999999999993</v>
      </c>
      <c r="AY245" s="172">
        <v>43221</v>
      </c>
      <c r="AZ245" s="174">
        <f t="shared" ref="AZ245" si="410">SUM(C234:C245)</f>
        <v>1308.5999999999999</v>
      </c>
      <c r="BA245" s="175">
        <f t="shared" ref="BA245" si="411">SUM(D234:D245)</f>
        <v>1316.0300000000002</v>
      </c>
      <c r="BB245" s="175">
        <f t="shared" ref="BB245" si="412">SUM(E234:E245)</f>
        <v>1230.83</v>
      </c>
      <c r="BC245" s="176">
        <f t="shared" ref="BC245" si="413">SUM(F234:F245)</f>
        <v>1521.31</v>
      </c>
      <c r="BD245" s="176">
        <f t="shared" ref="BD245" si="414">SUM(G234:G245)</f>
        <v>1387.11</v>
      </c>
      <c r="BE245" s="176">
        <f t="shared" ref="BE245" si="415">SUM(H234:H245)/12</f>
        <v>82.57083333333334</v>
      </c>
    </row>
    <row r="246" spans="1:57" x14ac:dyDescent="0.3">
      <c r="A246" s="2">
        <v>44986</v>
      </c>
      <c r="B246" s="31" t="str">
        <f>MONTH(Serie_Encadeada[[#This Row],[Período]])&amp;YEAR(Serie_Encadeada[[#This Row],[Período]])</f>
        <v>32023</v>
      </c>
      <c r="C246" s="5">
        <v>113.31</v>
      </c>
      <c r="D246" s="5">
        <v>110.38</v>
      </c>
      <c r="E246" s="5">
        <v>103.36</v>
      </c>
      <c r="F246" s="5">
        <v>132.47</v>
      </c>
      <c r="G246" s="5">
        <v>120.02</v>
      </c>
      <c r="H246" s="5">
        <v>81.39</v>
      </c>
      <c r="I246" s="110"/>
      <c r="J246" s="2">
        <v>44986</v>
      </c>
      <c r="K246" s="56">
        <v>17.57808446612016</v>
      </c>
      <c r="L246" s="57">
        <v>0.21790448520064906</v>
      </c>
      <c r="M246" s="57">
        <v>6.8210004133939579</v>
      </c>
      <c r="N246" s="58">
        <v>4.653183757307632</v>
      </c>
      <c r="O246" s="58">
        <v>4.4287827373183584</v>
      </c>
      <c r="P246" s="11">
        <v>2.4200000000000017</v>
      </c>
      <c r="R246" s="2">
        <v>44986</v>
      </c>
      <c r="S246" s="76">
        <v>2.794157670325681</v>
      </c>
      <c r="T246" s="77">
        <v>0.99734650928720758</v>
      </c>
      <c r="U246" s="77">
        <v>-4.7636598175619662</v>
      </c>
      <c r="V246" s="77">
        <v>4.9516716843606403</v>
      </c>
      <c r="W246" s="77">
        <v>3.9224175253268694</v>
      </c>
      <c r="X246" s="78">
        <v>-3.3700000000000045</v>
      </c>
      <c r="Z246" s="2">
        <v>44986</v>
      </c>
      <c r="AA246" s="76">
        <v>8.3253926239632872</v>
      </c>
      <c r="AB246" s="77">
        <v>0.58509827822640825</v>
      </c>
      <c r="AC246" s="77">
        <v>-1.8090485258388755</v>
      </c>
      <c r="AD246" s="77">
        <v>5.0966040579086007</v>
      </c>
      <c r="AE246" s="77">
        <v>4.4795008388027275</v>
      </c>
      <c r="AF246" s="78">
        <v>-2.9866666666666788</v>
      </c>
      <c r="AH246" s="2">
        <v>44986</v>
      </c>
      <c r="AI246" s="76">
        <v>6.1908501388427517</v>
      </c>
      <c r="AJ246" s="77">
        <v>3.7216226274639171E-2</v>
      </c>
      <c r="AK246" s="77">
        <v>0.45817043284401043</v>
      </c>
      <c r="AL246" s="77">
        <v>4.2774250802102589</v>
      </c>
      <c r="AM246" s="77">
        <v>4.1865061539843564</v>
      </c>
      <c r="AN246" s="78">
        <v>-0.41083333333332916</v>
      </c>
      <c r="AQ246" s="172">
        <v>44986</v>
      </c>
      <c r="AR246" s="173">
        <f>IF(MONTH(Serie_Encadeada[[#This Row],[Período]])=1,Serie_Encadeada[[#This Row],[Fat.real]],Serie_Encadeada[[#This Row],[Fat.real]]+AR245)</f>
        <v>306.94</v>
      </c>
      <c r="AS246" s="173">
        <f>IF(MONTH(Serie_Encadeada[[#This Row],[Período]])=1,Serie_Encadeada[[#This Row],[Emprego]],Serie_Encadeada[[#This Row],[Emprego]]+AS245)</f>
        <v>330.07</v>
      </c>
      <c r="AT246" s="173">
        <f>IF(MONTH(Serie_Encadeada[[#This Row],[Período]])=1,Serie_Encadeada[[#This Row],[Horas]],Serie_Encadeada[[#This Row],[Horas]]+AT245)</f>
        <v>299.07</v>
      </c>
      <c r="AU246" s="173">
        <f>IF(MONTH(Serie_Encadeada[[#This Row],[Período]])=1,Serie_Encadeada[[#This Row],[Massa Real]],Serie_Encadeada[[#This Row],[Massa Real]]+AU245)</f>
        <v>390.55999999999995</v>
      </c>
      <c r="AV246" s="173">
        <f>IF(MONTH(Serie_Encadeada[[#This Row],[Período]])=1,Serie_Encadeada[[#This Row],[RMR Real]],Serie_Encadeada[[#This Row],[RMR Real]]+AV245)</f>
        <v>354.99</v>
      </c>
      <c r="AW246" s="173">
        <f>IF(MONTH(Serie_Encadeada[[#This Row],[Período]])=1,Serie_Encadeada[[#This Row],[UCI]],Serie_Encadeada[[#This Row],[UCI]]+AW245)</f>
        <v>240.27999999999997</v>
      </c>
      <c r="AX246" s="173">
        <f t="shared" ref="AX246" si="416">AW246/MONTH(AQ246)</f>
        <v>80.09333333333332</v>
      </c>
      <c r="AY246" s="172">
        <v>43221</v>
      </c>
      <c r="AZ246" s="174">
        <f t="shared" ref="AZ246" si="417">SUM(C235:C246)</f>
        <v>1311.6799999999998</v>
      </c>
      <c r="BA246" s="175">
        <f t="shared" ref="BA246" si="418">SUM(D235:D246)</f>
        <v>1317.12</v>
      </c>
      <c r="BB246" s="175">
        <f t="shared" ref="BB246" si="419">SUM(E235:E246)</f>
        <v>1225.6599999999999</v>
      </c>
      <c r="BC246" s="176">
        <f t="shared" ref="BC246" si="420">SUM(F235:F246)</f>
        <v>1527.56</v>
      </c>
      <c r="BD246" s="176">
        <f t="shared" ref="BD246" si="421">SUM(G235:G246)</f>
        <v>1391.6399999999999</v>
      </c>
      <c r="BE246" s="176">
        <f t="shared" ref="BE246" si="422">SUM(H235:H246)/12</f>
        <v>82.29</v>
      </c>
    </row>
    <row r="247" spans="1:57" x14ac:dyDescent="0.3">
      <c r="A247" s="2">
        <v>45017</v>
      </c>
      <c r="B247" s="31" t="str">
        <f>MONTH(Serie_Encadeada[[#This Row],[Período]])&amp;YEAR(Serie_Encadeada[[#This Row],[Período]])</f>
        <v>42023</v>
      </c>
      <c r="C247" s="5">
        <v>99.15</v>
      </c>
      <c r="D247" s="5">
        <v>115.62</v>
      </c>
      <c r="E247" s="5">
        <v>99.89</v>
      </c>
      <c r="F247" s="5">
        <v>132.97999999999999</v>
      </c>
      <c r="G247" s="5">
        <v>115.02</v>
      </c>
      <c r="H247" s="5">
        <v>81.02</v>
      </c>
      <c r="I247" s="110"/>
      <c r="J247" s="2">
        <v>45017</v>
      </c>
      <c r="K247" s="56">
        <v>-12.49669049510193</v>
      </c>
      <c r="L247" s="57">
        <v>4.7472368182641871</v>
      </c>
      <c r="M247" s="57">
        <v>-3.3571981424148598</v>
      </c>
      <c r="N247" s="58">
        <v>0.38499282856495126</v>
      </c>
      <c r="O247" s="58">
        <v>-4.1659723379436766</v>
      </c>
      <c r="P247" s="11">
        <v>-0.37000000000000455</v>
      </c>
      <c r="R247" s="2">
        <v>45017</v>
      </c>
      <c r="S247" s="76">
        <v>-0.29163314561543852</v>
      </c>
      <c r="T247" s="77">
        <v>6.6113416320885214</v>
      </c>
      <c r="U247" s="77">
        <v>-1.7120928859588656</v>
      </c>
      <c r="V247" s="77">
        <v>17.193971974971351</v>
      </c>
      <c r="W247" s="77">
        <v>9.9302303354678401</v>
      </c>
      <c r="X247" s="78">
        <v>-2.5799999999999983</v>
      </c>
      <c r="Z247" s="2">
        <v>45017</v>
      </c>
      <c r="AA247" s="76">
        <v>6.086888372214533</v>
      </c>
      <c r="AB247" s="77">
        <v>2.081997251488771</v>
      </c>
      <c r="AC247" s="77">
        <v>-1.7847911178946989</v>
      </c>
      <c r="AD247" s="77">
        <v>7.926364179842901</v>
      </c>
      <c r="AE247" s="77">
        <v>5.7628262826282661</v>
      </c>
      <c r="AF247" s="78">
        <v>-2.8850000000000193</v>
      </c>
      <c r="AH247" s="2">
        <v>45017</v>
      </c>
      <c r="AI247" s="76">
        <v>5.8990261156063726</v>
      </c>
      <c r="AJ247" s="77">
        <v>0.64905947178413337</v>
      </c>
      <c r="AK247" s="77">
        <v>0.17351448682271162</v>
      </c>
      <c r="AL247" s="77">
        <v>6.2300012359751005</v>
      </c>
      <c r="AM247" s="77">
        <v>5.5165458746321638</v>
      </c>
      <c r="AN247" s="78">
        <v>-0.63999999999998636</v>
      </c>
      <c r="AQ247" s="172">
        <v>45017</v>
      </c>
      <c r="AR247" s="173">
        <f>IF(MONTH(Serie_Encadeada[[#This Row],[Período]])=1,Serie_Encadeada[[#This Row],[Fat.real]],Serie_Encadeada[[#This Row],[Fat.real]]+AR246)</f>
        <v>406.09000000000003</v>
      </c>
      <c r="AS247" s="173">
        <f>IF(MONTH(Serie_Encadeada[[#This Row],[Período]])=1,Serie_Encadeada[[#This Row],[Emprego]],Serie_Encadeada[[#This Row],[Emprego]]+AS246)</f>
        <v>445.69</v>
      </c>
      <c r="AT247" s="173">
        <f>IF(MONTH(Serie_Encadeada[[#This Row],[Período]])=1,Serie_Encadeada[[#This Row],[Horas]],Serie_Encadeada[[#This Row],[Horas]]+AT246)</f>
        <v>398.96</v>
      </c>
      <c r="AU247" s="173">
        <f>IF(MONTH(Serie_Encadeada[[#This Row],[Período]])=1,Serie_Encadeada[[#This Row],[Massa Real]],Serie_Encadeada[[#This Row],[Massa Real]]+AU246)</f>
        <v>523.54</v>
      </c>
      <c r="AV247" s="173">
        <f>IF(MONTH(Serie_Encadeada[[#This Row],[Período]])=1,Serie_Encadeada[[#This Row],[RMR Real]],Serie_Encadeada[[#This Row],[RMR Real]]+AV246)</f>
        <v>470.01</v>
      </c>
      <c r="AW247" s="173">
        <f>IF(MONTH(Serie_Encadeada[[#This Row],[Período]])=1,Serie_Encadeada[[#This Row],[UCI]],Serie_Encadeada[[#This Row],[UCI]]+AW246)</f>
        <v>321.29999999999995</v>
      </c>
      <c r="AX247" s="173">
        <f t="shared" ref="AX247" si="423">AW247/MONTH(AQ247)</f>
        <v>80.324999999999989</v>
      </c>
      <c r="AY247" s="172">
        <v>43221</v>
      </c>
      <c r="AZ247" s="174">
        <f t="shared" ref="AZ247" si="424">SUM(C236:C247)</f>
        <v>1311.3899999999999</v>
      </c>
      <c r="BA247" s="175">
        <f t="shared" ref="BA247" si="425">SUM(D236:D247)</f>
        <v>1324.29</v>
      </c>
      <c r="BB247" s="175">
        <f t="shared" ref="BB247" si="426">SUM(E236:E247)</f>
        <v>1223.92</v>
      </c>
      <c r="BC247" s="176">
        <f t="shared" ref="BC247" si="427">SUM(F236:F247)</f>
        <v>1547.07</v>
      </c>
      <c r="BD247" s="176">
        <f t="shared" ref="BD247" si="428">SUM(G236:G247)</f>
        <v>1402.03</v>
      </c>
      <c r="BE247" s="176">
        <f t="shared" ref="BE247" si="429">SUM(H236:H247)/12</f>
        <v>82.075000000000003</v>
      </c>
    </row>
    <row r="248" spans="1:57" x14ac:dyDescent="0.3">
      <c r="A248" s="2">
        <v>45047</v>
      </c>
      <c r="B248" s="31" t="str">
        <f>MONTH(Serie_Encadeada[[#This Row],[Período]])&amp;YEAR(Serie_Encadeada[[#This Row],[Período]])</f>
        <v>52023</v>
      </c>
      <c r="C248" s="5">
        <v>116.1</v>
      </c>
      <c r="D248" s="5">
        <v>116.85</v>
      </c>
      <c r="E248" s="5">
        <v>103.7</v>
      </c>
      <c r="F248" s="5">
        <v>128.58000000000001</v>
      </c>
      <c r="G248" s="5">
        <v>110.03</v>
      </c>
      <c r="H248" s="5">
        <v>80.75</v>
      </c>
      <c r="I248" s="110"/>
      <c r="J248" s="2">
        <v>45047</v>
      </c>
      <c r="K248" s="56">
        <v>17.095310136157323</v>
      </c>
      <c r="L248" s="57">
        <v>1.0638297872340337</v>
      </c>
      <c r="M248" s="57">
        <v>3.8141956151766965</v>
      </c>
      <c r="N248" s="58">
        <v>-3.3087682358249193</v>
      </c>
      <c r="O248" s="58">
        <v>-4.3383759346200614</v>
      </c>
      <c r="P248" s="11">
        <v>-0.26999999999999602</v>
      </c>
      <c r="R248" s="2">
        <v>45047</v>
      </c>
      <c r="S248" s="76">
        <v>3.7162765767375352</v>
      </c>
      <c r="T248" s="77">
        <v>7.2805728975394715</v>
      </c>
      <c r="U248" s="77">
        <v>0.14485755673588188</v>
      </c>
      <c r="V248" s="77">
        <v>13.606644283442309</v>
      </c>
      <c r="W248" s="77">
        <v>5.8897122509864355</v>
      </c>
      <c r="X248" s="78">
        <v>-3.7900000000000063</v>
      </c>
      <c r="Z248" s="2">
        <v>45047</v>
      </c>
      <c r="AA248" s="76">
        <v>5.5505022941806716</v>
      </c>
      <c r="AB248" s="77">
        <v>3.1199589382607389</v>
      </c>
      <c r="AC248" s="77">
        <v>-1.3928123038292683</v>
      </c>
      <c r="AD248" s="77">
        <v>9.0009527470874389</v>
      </c>
      <c r="AE248" s="77">
        <v>5.7868723897065566</v>
      </c>
      <c r="AF248" s="78">
        <v>-3.0660000000000167</v>
      </c>
      <c r="AH248" s="2">
        <v>45047</v>
      </c>
      <c r="AI248" s="76">
        <v>5.7856223866194769</v>
      </c>
      <c r="AJ248" s="77">
        <v>1.318751521051327</v>
      </c>
      <c r="AK248" s="77">
        <v>8.9126559714806902E-2</v>
      </c>
      <c r="AL248" s="77">
        <v>7.3980643919606202</v>
      </c>
      <c r="AM248" s="77">
        <v>6.0202230102620531</v>
      </c>
      <c r="AN248" s="78">
        <v>-1.0191666666666634</v>
      </c>
      <c r="AQ248" s="172">
        <v>45047</v>
      </c>
      <c r="AR248" s="173">
        <f>IF(MONTH(Serie_Encadeada[[#This Row],[Período]])=1,Serie_Encadeada[[#This Row],[Fat.real]],Serie_Encadeada[[#This Row],[Fat.real]]+AR247)</f>
        <v>522.19000000000005</v>
      </c>
      <c r="AS248" s="173">
        <f>IF(MONTH(Serie_Encadeada[[#This Row],[Período]])=1,Serie_Encadeada[[#This Row],[Emprego]],Serie_Encadeada[[#This Row],[Emprego]]+AS247)</f>
        <v>562.54</v>
      </c>
      <c r="AT248" s="173">
        <f>IF(MONTH(Serie_Encadeada[[#This Row],[Período]])=1,Serie_Encadeada[[#This Row],[Horas]],Serie_Encadeada[[#This Row],[Horas]]+AT247)</f>
        <v>502.65999999999997</v>
      </c>
      <c r="AU248" s="173">
        <f>IF(MONTH(Serie_Encadeada[[#This Row],[Período]])=1,Serie_Encadeada[[#This Row],[Massa Real]],Serie_Encadeada[[#This Row],[Massa Real]]+AU247)</f>
        <v>652.12</v>
      </c>
      <c r="AV248" s="173">
        <f>IF(MONTH(Serie_Encadeada[[#This Row],[Período]])=1,Serie_Encadeada[[#This Row],[RMR Real]],Serie_Encadeada[[#This Row],[RMR Real]]+AV247)</f>
        <v>580.04</v>
      </c>
      <c r="AW248" s="173">
        <f>IF(MONTH(Serie_Encadeada[[#This Row],[Período]])=1,Serie_Encadeada[[#This Row],[UCI]],Serie_Encadeada[[#This Row],[UCI]]+AW247)</f>
        <v>402.04999999999995</v>
      </c>
      <c r="AX248" s="173">
        <f t="shared" ref="AX248" si="430">AW248/MONTH(AQ248)</f>
        <v>80.41</v>
      </c>
      <c r="AY248" s="172">
        <v>43221</v>
      </c>
      <c r="AZ248" s="174">
        <f t="shared" ref="AZ248" si="431">SUM(C237:C248)</f>
        <v>1315.55</v>
      </c>
      <c r="BA248" s="175">
        <f t="shared" ref="BA248" si="432">SUM(D237:D248)</f>
        <v>1332.2199999999998</v>
      </c>
      <c r="BB248" s="175">
        <f t="shared" ref="BB248" si="433">SUM(E237:E248)</f>
        <v>1224.0700000000002</v>
      </c>
      <c r="BC248" s="176">
        <f t="shared" ref="BC248" si="434">SUM(F237:F248)</f>
        <v>1562.4699999999998</v>
      </c>
      <c r="BD248" s="176">
        <f t="shared" ref="BD248" si="435">SUM(G237:G248)</f>
        <v>1408.1499999999999</v>
      </c>
      <c r="BE248" s="176">
        <f t="shared" ref="BE248" si="436">SUM(H237:H248)/12</f>
        <v>81.759166666666658</v>
      </c>
    </row>
    <row r="249" spans="1:57" x14ac:dyDescent="0.3">
      <c r="A249" s="2">
        <v>45078</v>
      </c>
      <c r="B249" s="31" t="str">
        <f>MONTH(Serie_Encadeada[[#This Row],[Período]])&amp;YEAR(Serie_Encadeada[[#This Row],[Período]])</f>
        <v>62023</v>
      </c>
      <c r="C249" s="5">
        <v>122.51</v>
      </c>
      <c r="D249" s="5">
        <v>117.5</v>
      </c>
      <c r="E249" s="5">
        <v>103.48</v>
      </c>
      <c r="F249" s="5">
        <v>133.13</v>
      </c>
      <c r="G249" s="5">
        <v>113.31</v>
      </c>
      <c r="H249" s="5">
        <v>81.180000000000007</v>
      </c>
      <c r="I249" s="110"/>
      <c r="J249" s="2">
        <v>45078</v>
      </c>
      <c r="K249" s="56">
        <v>5.5211024978466936</v>
      </c>
      <c r="L249" s="57">
        <v>0.55626872058194754</v>
      </c>
      <c r="M249" s="57">
        <v>-0.21215043394406832</v>
      </c>
      <c r="N249" s="58">
        <v>3.5386529786902958</v>
      </c>
      <c r="O249" s="58">
        <v>2.981005180405345</v>
      </c>
      <c r="P249" s="11">
        <v>0.43000000000000682</v>
      </c>
      <c r="R249" s="2">
        <v>45078</v>
      </c>
      <c r="S249" s="76">
        <v>7.9478368138162043</v>
      </c>
      <c r="T249" s="77">
        <v>6.692091164986838</v>
      </c>
      <c r="U249" s="77">
        <v>2.6383654036897548</v>
      </c>
      <c r="V249" s="77">
        <v>16.97566118970213</v>
      </c>
      <c r="W249" s="77">
        <v>9.6371552975326651</v>
      </c>
      <c r="X249" s="78">
        <v>-2.3099999999999881</v>
      </c>
      <c r="Z249" s="2">
        <v>45078</v>
      </c>
      <c r="AA249" s="76">
        <v>5.9978297326625265</v>
      </c>
      <c r="AB249" s="77">
        <v>3.7199725463280693</v>
      </c>
      <c r="AC249" s="77">
        <v>-0.72717743784599143</v>
      </c>
      <c r="AD249" s="77">
        <v>10.275530839231559</v>
      </c>
      <c r="AE249" s="77">
        <v>6.3975079028941382</v>
      </c>
      <c r="AF249" s="78">
        <v>-2.9400000000000119</v>
      </c>
      <c r="AH249" s="2">
        <v>45078</v>
      </c>
      <c r="AI249" s="76">
        <v>6.3424777411145099</v>
      </c>
      <c r="AJ249" s="77">
        <v>1.8753850014829578</v>
      </c>
      <c r="AK249" s="77">
        <v>0.45776896997886546</v>
      </c>
      <c r="AL249" s="77">
        <v>8.7671647333062879</v>
      </c>
      <c r="AM249" s="77">
        <v>6.81354272586902</v>
      </c>
      <c r="AN249" s="78">
        <v>-1.1983333333333377</v>
      </c>
      <c r="AQ249" s="172">
        <v>45078</v>
      </c>
      <c r="AR249" s="173">
        <f>IF(MONTH(Serie_Encadeada[[#This Row],[Período]])=1,Serie_Encadeada[[#This Row],[Fat.real]],Serie_Encadeada[[#This Row],[Fat.real]]+AR248)</f>
        <v>644.70000000000005</v>
      </c>
      <c r="AS249" s="173">
        <f>IF(MONTH(Serie_Encadeada[[#This Row],[Período]])=1,Serie_Encadeada[[#This Row],[Emprego]],Serie_Encadeada[[#This Row],[Emprego]]+AS248)</f>
        <v>680.04</v>
      </c>
      <c r="AT249" s="173">
        <f>IF(MONTH(Serie_Encadeada[[#This Row],[Período]])=1,Serie_Encadeada[[#This Row],[Horas]],Serie_Encadeada[[#This Row],[Horas]]+AT248)</f>
        <v>606.14</v>
      </c>
      <c r="AU249" s="173">
        <f>IF(MONTH(Serie_Encadeada[[#This Row],[Período]])=1,Serie_Encadeada[[#This Row],[Massa Real]],Serie_Encadeada[[#This Row],[Massa Real]]+AU248)</f>
        <v>785.25</v>
      </c>
      <c r="AV249" s="173">
        <f>IF(MONTH(Serie_Encadeada[[#This Row],[Período]])=1,Serie_Encadeada[[#This Row],[RMR Real]],Serie_Encadeada[[#This Row],[RMR Real]]+AV248)</f>
        <v>693.34999999999991</v>
      </c>
      <c r="AW249" s="173">
        <f>IF(MONTH(Serie_Encadeada[[#This Row],[Período]])=1,Serie_Encadeada[[#This Row],[UCI]],Serie_Encadeada[[#This Row],[UCI]]+AW248)</f>
        <v>483.22999999999996</v>
      </c>
      <c r="AX249" s="173">
        <f t="shared" ref="AX249" si="437">AW249/MONTH(AQ249)</f>
        <v>80.538333333333327</v>
      </c>
      <c r="AY249" s="172">
        <v>43221</v>
      </c>
      <c r="AZ249" s="174">
        <f t="shared" ref="AZ249" si="438">SUM(C238:C249)</f>
        <v>1324.57</v>
      </c>
      <c r="BA249" s="175">
        <f t="shared" ref="BA249" si="439">SUM(D238:D249)</f>
        <v>1339.5899999999997</v>
      </c>
      <c r="BB249" s="175">
        <f t="shared" ref="BB249" si="440">SUM(E238:E249)</f>
        <v>1226.73</v>
      </c>
      <c r="BC249" s="176">
        <f t="shared" ref="BC249" si="441">SUM(F238:F249)</f>
        <v>1581.79</v>
      </c>
      <c r="BD249" s="176">
        <f t="shared" ref="BD249" si="442">SUM(G238:G249)</f>
        <v>1418.11</v>
      </c>
      <c r="BE249" s="176">
        <f t="shared" ref="BE249" si="443">SUM(H238:H249)/12</f>
        <v>81.566666666666663</v>
      </c>
    </row>
    <row r="250" spans="1:57" x14ac:dyDescent="0.3">
      <c r="A250" s="2">
        <v>45108</v>
      </c>
      <c r="B250" s="31" t="str">
        <f>MONTH(Serie_Encadeada[[#This Row],[Período]])&amp;YEAR(Serie_Encadeada[[#This Row],[Período]])</f>
        <v>72023</v>
      </c>
      <c r="C250" s="5">
        <v>113.13</v>
      </c>
      <c r="D250" s="5">
        <v>117.37</v>
      </c>
      <c r="E250" s="5">
        <v>103.49</v>
      </c>
      <c r="F250" s="5">
        <v>133.76</v>
      </c>
      <c r="G250" s="5">
        <v>113.96</v>
      </c>
      <c r="H250" s="5">
        <v>81.599999999999994</v>
      </c>
      <c r="I250" s="110"/>
      <c r="J250" s="2">
        <v>45108</v>
      </c>
      <c r="K250" s="56">
        <v>-7.65651783527876</v>
      </c>
      <c r="L250" s="57">
        <v>-0.11063829787233655</v>
      </c>
      <c r="M250" s="57">
        <v>9.6637031310310255E-3</v>
      </c>
      <c r="N250" s="58">
        <v>0.47322166303612673</v>
      </c>
      <c r="O250" s="58">
        <v>0.57364751566498229</v>
      </c>
      <c r="P250" s="11">
        <v>0.41999999999998749</v>
      </c>
      <c r="R250" s="2">
        <v>45108</v>
      </c>
      <c r="S250" s="76">
        <v>1.2348993288590564</v>
      </c>
      <c r="T250" s="77">
        <v>6.6806035266315291</v>
      </c>
      <c r="U250" s="77">
        <v>-0.2794372711505167</v>
      </c>
      <c r="V250" s="77">
        <v>11.096345514950153</v>
      </c>
      <c r="W250" s="77">
        <v>4.1301169590643241</v>
      </c>
      <c r="X250" s="78">
        <v>-1.9100000000000108</v>
      </c>
      <c r="Z250" s="2">
        <v>45108</v>
      </c>
      <c r="AA250" s="76">
        <v>5.2585524396849888</v>
      </c>
      <c r="AB250" s="77">
        <v>4.145389005707421</v>
      </c>
      <c r="AC250" s="77">
        <v>-0.66213113836161297</v>
      </c>
      <c r="AD250" s="77">
        <v>10.3942437055545</v>
      </c>
      <c r="AE250" s="77">
        <v>6.0714754959926474</v>
      </c>
      <c r="AF250" s="78">
        <v>-2.7928571428571729</v>
      </c>
      <c r="AH250" s="2">
        <v>45108</v>
      </c>
      <c r="AI250" s="76">
        <v>6.31158647562998</v>
      </c>
      <c r="AJ250" s="77">
        <v>2.4109851508861597</v>
      </c>
      <c r="AK250" s="77">
        <v>0.40195492538047217</v>
      </c>
      <c r="AL250" s="77">
        <v>9.1014171591157602</v>
      </c>
      <c r="AM250" s="77">
        <v>6.6079658286185197</v>
      </c>
      <c r="AN250" s="78">
        <v>-1.3100000000000023</v>
      </c>
      <c r="AQ250" s="172">
        <v>45108</v>
      </c>
      <c r="AR250" s="173">
        <f>IF(MONTH(Serie_Encadeada[[#This Row],[Período]])=1,Serie_Encadeada[[#This Row],[Fat.real]],Serie_Encadeada[[#This Row],[Fat.real]]+AR249)</f>
        <v>757.83</v>
      </c>
      <c r="AS250" s="173">
        <f>IF(MONTH(Serie_Encadeada[[#This Row],[Período]])=1,Serie_Encadeada[[#This Row],[Emprego]],Serie_Encadeada[[#This Row],[Emprego]]+AS249)</f>
        <v>797.41</v>
      </c>
      <c r="AT250" s="173">
        <f>IF(MONTH(Serie_Encadeada[[#This Row],[Período]])=1,Serie_Encadeada[[#This Row],[Horas]],Serie_Encadeada[[#This Row],[Horas]]+AT249)</f>
        <v>709.63</v>
      </c>
      <c r="AU250" s="173">
        <f>IF(MONTH(Serie_Encadeada[[#This Row],[Período]])=1,Serie_Encadeada[[#This Row],[Massa Real]],Serie_Encadeada[[#This Row],[Massa Real]]+AU249)</f>
        <v>919.01</v>
      </c>
      <c r="AV250" s="173">
        <f>IF(MONTH(Serie_Encadeada[[#This Row],[Período]])=1,Serie_Encadeada[[#This Row],[RMR Real]],Serie_Encadeada[[#This Row],[RMR Real]]+AV249)</f>
        <v>807.31</v>
      </c>
      <c r="AW250" s="173">
        <f>IF(MONTH(Serie_Encadeada[[#This Row],[Período]])=1,Serie_Encadeada[[#This Row],[UCI]],Serie_Encadeada[[#This Row],[UCI]]+AW249)</f>
        <v>564.82999999999993</v>
      </c>
      <c r="AX250" s="173">
        <f t="shared" ref="AX250" si="444">AW250/MONTH(AQ250)</f>
        <v>80.689999999999984</v>
      </c>
      <c r="AY250" s="172">
        <v>43221</v>
      </c>
      <c r="AZ250" s="174">
        <f t="shared" ref="AZ250" si="445">SUM(C239:C250)</f>
        <v>1325.9499999999998</v>
      </c>
      <c r="BA250" s="175">
        <f t="shared" ref="BA250" si="446">SUM(D239:D250)</f>
        <v>1346.94</v>
      </c>
      <c r="BB250" s="175">
        <f t="shared" ref="BB250" si="447">SUM(E239:E250)</f>
        <v>1226.44</v>
      </c>
      <c r="BC250" s="176">
        <f t="shared" ref="BC250" si="448">SUM(F239:F250)</f>
        <v>1595.1499999999999</v>
      </c>
      <c r="BD250" s="176">
        <f t="shared" ref="BD250" si="449">SUM(G239:G250)</f>
        <v>1422.6299999999999</v>
      </c>
      <c r="BE250" s="176">
        <f t="shared" ref="BE250" si="450">SUM(H239:H250)/12</f>
        <v>81.407499999999999</v>
      </c>
    </row>
    <row r="251" spans="1:57" x14ac:dyDescent="0.3">
      <c r="A251" s="2">
        <v>45139</v>
      </c>
      <c r="B251" s="31" t="str">
        <f>MONTH(Serie_Encadeada[[#This Row],[Período]])&amp;YEAR(Serie_Encadeada[[#This Row],[Período]])</f>
        <v>82023</v>
      </c>
      <c r="C251" s="5">
        <v>121.29</v>
      </c>
      <c r="D251" s="5">
        <v>116.65</v>
      </c>
      <c r="E251" s="5">
        <v>106.52</v>
      </c>
      <c r="F251" s="5">
        <v>133.1</v>
      </c>
      <c r="G251" s="5">
        <v>114.1</v>
      </c>
      <c r="H251" s="5">
        <v>81.89</v>
      </c>
      <c r="I251" s="110"/>
      <c r="J251" s="2">
        <v>45139</v>
      </c>
      <c r="K251" s="56">
        <v>7.2129408644921869</v>
      </c>
      <c r="L251" s="57">
        <v>-0.61344466217943161</v>
      </c>
      <c r="M251" s="57">
        <v>2.9278191129577751</v>
      </c>
      <c r="N251" s="58">
        <v>-0.49342105263157643</v>
      </c>
      <c r="O251" s="58">
        <v>0.12285012285012335</v>
      </c>
      <c r="P251" s="11">
        <v>0.29000000000000625</v>
      </c>
      <c r="R251" s="2">
        <v>45139</v>
      </c>
      <c r="S251" s="76">
        <v>-0.76092292587137345</v>
      </c>
      <c r="T251" s="77">
        <v>5.9780139910965868</v>
      </c>
      <c r="U251" s="77">
        <v>-4.2774982027318522</v>
      </c>
      <c r="V251" s="77">
        <v>13.819052505558403</v>
      </c>
      <c r="W251" s="77">
        <v>7.3983433734939759</v>
      </c>
      <c r="X251" s="78">
        <v>-1.6799999999999926</v>
      </c>
      <c r="Z251" s="2">
        <v>45139</v>
      </c>
      <c r="AA251" s="76">
        <v>4.3849962597513565</v>
      </c>
      <c r="AB251" s="77">
        <v>4.3757279557859565</v>
      </c>
      <c r="AC251" s="77">
        <v>-1.1494113657284057</v>
      </c>
      <c r="AD251" s="77">
        <v>10.816077183964955</v>
      </c>
      <c r="AE251" s="77">
        <v>6.2340028131989822</v>
      </c>
      <c r="AF251" s="78">
        <v>-2.6537500000000165</v>
      </c>
      <c r="AH251" s="2">
        <v>45139</v>
      </c>
      <c r="AI251" s="76">
        <v>5.1202716425488672</v>
      </c>
      <c r="AJ251" s="77">
        <v>2.932408590375386</v>
      </c>
      <c r="AK251" s="77">
        <v>-0.63926346438502812</v>
      </c>
      <c r="AL251" s="77">
        <v>9.7032251036567185</v>
      </c>
      <c r="AM251" s="77">
        <v>6.6900856957465242</v>
      </c>
      <c r="AN251" s="78">
        <v>-1.3899999999999864</v>
      </c>
      <c r="AQ251" s="172">
        <v>45139</v>
      </c>
      <c r="AR251" s="173">
        <f>IF(MONTH(Serie_Encadeada[[#This Row],[Período]])=1,Serie_Encadeada[[#This Row],[Fat.real]],Serie_Encadeada[[#This Row],[Fat.real]]+AR250)</f>
        <v>879.12</v>
      </c>
      <c r="AS251" s="173">
        <f>IF(MONTH(Serie_Encadeada[[#This Row],[Período]])=1,Serie_Encadeada[[#This Row],[Emprego]],Serie_Encadeada[[#This Row],[Emprego]]+AS250)</f>
        <v>914.06</v>
      </c>
      <c r="AT251" s="173">
        <f>IF(MONTH(Serie_Encadeada[[#This Row],[Período]])=1,Serie_Encadeada[[#This Row],[Horas]],Serie_Encadeada[[#This Row],[Horas]]+AT250)</f>
        <v>816.15</v>
      </c>
      <c r="AU251" s="173">
        <f>IF(MONTH(Serie_Encadeada[[#This Row],[Período]])=1,Serie_Encadeada[[#This Row],[Massa Real]],Serie_Encadeada[[#This Row],[Massa Real]]+AU250)</f>
        <v>1052.1099999999999</v>
      </c>
      <c r="AV251" s="173">
        <f>IF(MONTH(Serie_Encadeada[[#This Row],[Período]])=1,Serie_Encadeada[[#This Row],[RMR Real]],Serie_Encadeada[[#This Row],[RMR Real]]+AV250)</f>
        <v>921.41</v>
      </c>
      <c r="AW251" s="173">
        <f>IF(MONTH(Serie_Encadeada[[#This Row],[Período]])=1,Serie_Encadeada[[#This Row],[UCI]],Serie_Encadeada[[#This Row],[UCI]]+AW250)</f>
        <v>646.71999999999991</v>
      </c>
      <c r="AX251" s="173">
        <f t="shared" ref="AX251" si="451">AW251/MONTH(AQ251)</f>
        <v>80.839999999999989</v>
      </c>
      <c r="AY251" s="172">
        <v>43221</v>
      </c>
      <c r="AZ251" s="174">
        <f t="shared" ref="AZ251" si="452">SUM(C240:C251)</f>
        <v>1325.02</v>
      </c>
      <c r="BA251" s="175">
        <f t="shared" ref="BA251" si="453">SUM(D240:D251)</f>
        <v>1353.52</v>
      </c>
      <c r="BB251" s="175">
        <f t="shared" ref="BB251" si="454">SUM(E240:E251)</f>
        <v>1221.68</v>
      </c>
      <c r="BC251" s="176">
        <f t="shared" ref="BC251" si="455">SUM(F240:F251)</f>
        <v>1611.3099999999997</v>
      </c>
      <c r="BD251" s="176">
        <f t="shared" ref="BD251" si="456">SUM(G240:G251)</f>
        <v>1430.4899999999998</v>
      </c>
      <c r="BE251" s="176">
        <f t="shared" ref="BE251" si="457">SUM(H240:H251)/12</f>
        <v>81.267499999999998</v>
      </c>
    </row>
    <row r="252" spans="1:57" x14ac:dyDescent="0.3">
      <c r="A252" s="2">
        <v>45170</v>
      </c>
      <c r="B252" s="31" t="str">
        <f>MONTH(Serie_Encadeada[[#This Row],[Período]])&amp;YEAR(Serie_Encadeada[[#This Row],[Período]])</f>
        <v>92023</v>
      </c>
      <c r="C252" s="5">
        <v>117.13</v>
      </c>
      <c r="D252" s="5">
        <v>116.27</v>
      </c>
      <c r="E252" s="5">
        <v>102.39</v>
      </c>
      <c r="F252" s="5">
        <v>130.66</v>
      </c>
      <c r="G252" s="5">
        <v>112.37</v>
      </c>
      <c r="H252" s="5">
        <v>81.52</v>
      </c>
      <c r="I252" s="110"/>
      <c r="J252" s="2">
        <v>45170</v>
      </c>
      <c r="K252" s="56">
        <v>-3.4297963558413804</v>
      </c>
      <c r="L252" s="57">
        <v>-0.32576082297471892</v>
      </c>
      <c r="M252" s="57">
        <v>-3.8772061584678892</v>
      </c>
      <c r="N252" s="58">
        <v>-1.8332081141998482</v>
      </c>
      <c r="O252" s="58">
        <v>-1.5162138475021822</v>
      </c>
      <c r="P252" s="11">
        <v>-0.37000000000000455</v>
      </c>
      <c r="R252" s="2">
        <v>45170</v>
      </c>
      <c r="S252" s="76">
        <v>1.7636837532580376</v>
      </c>
      <c r="T252" s="77">
        <v>5.642376885335266</v>
      </c>
      <c r="U252" s="77">
        <v>-1.8124280782508635</v>
      </c>
      <c r="V252" s="77">
        <v>9.4488188976377963</v>
      </c>
      <c r="W252" s="77">
        <v>3.595464183645253</v>
      </c>
      <c r="X252" s="78">
        <v>-1.1800000000000068</v>
      </c>
      <c r="Z252" s="2">
        <v>45170</v>
      </c>
      <c r="AA252" s="76">
        <v>4.06982210197536</v>
      </c>
      <c r="AB252" s="77">
        <v>4.517143436802594</v>
      </c>
      <c r="AC252" s="77">
        <v>-1.2237611837577422</v>
      </c>
      <c r="AD252" s="77">
        <v>10.66336077844314</v>
      </c>
      <c r="AE252" s="77">
        <v>5.9407056701612024</v>
      </c>
      <c r="AF252" s="78">
        <v>-2.4900000000000233</v>
      </c>
      <c r="AH252" s="2">
        <v>45170</v>
      </c>
      <c r="AI252" s="76">
        <v>4.9059676361078086</v>
      </c>
      <c r="AJ252" s="77">
        <v>3.4495088976635664</v>
      </c>
      <c r="AK252" s="77">
        <v>-0.88890333379373232</v>
      </c>
      <c r="AL252" s="77">
        <v>9.7805863209813015</v>
      </c>
      <c r="AM252" s="77">
        <v>6.2739403279222818</v>
      </c>
      <c r="AN252" s="78">
        <v>-1.4724999999999966</v>
      </c>
      <c r="AQ252" s="172">
        <v>45170</v>
      </c>
      <c r="AR252" s="173">
        <f>IF(MONTH(Serie_Encadeada[[#This Row],[Período]])=1,Serie_Encadeada[[#This Row],[Fat.real]],Serie_Encadeada[[#This Row],[Fat.real]]+AR251)</f>
        <v>996.25</v>
      </c>
      <c r="AS252" s="173">
        <f>IF(MONTH(Serie_Encadeada[[#This Row],[Período]])=1,Serie_Encadeada[[#This Row],[Emprego]],Serie_Encadeada[[#This Row],[Emprego]]+AS251)</f>
        <v>1030.33</v>
      </c>
      <c r="AT252" s="173">
        <f>IF(MONTH(Serie_Encadeada[[#This Row],[Período]])=1,Serie_Encadeada[[#This Row],[Horas]],Serie_Encadeada[[#This Row],[Horas]]+AT251)</f>
        <v>918.54</v>
      </c>
      <c r="AU252" s="173">
        <f>IF(MONTH(Serie_Encadeada[[#This Row],[Período]])=1,Serie_Encadeada[[#This Row],[Massa Real]],Serie_Encadeada[[#This Row],[Massa Real]]+AU251)</f>
        <v>1182.77</v>
      </c>
      <c r="AV252" s="173">
        <f>IF(MONTH(Serie_Encadeada[[#This Row],[Período]])=1,Serie_Encadeada[[#This Row],[RMR Real]],Serie_Encadeada[[#This Row],[RMR Real]]+AV251)</f>
        <v>1033.78</v>
      </c>
      <c r="AW252" s="173">
        <f>IF(MONTH(Serie_Encadeada[[#This Row],[Período]])=1,Serie_Encadeada[[#This Row],[UCI]],Serie_Encadeada[[#This Row],[UCI]]+AW251)</f>
        <v>728.2399999999999</v>
      </c>
      <c r="AX252" s="173">
        <f t="shared" ref="AX252" si="458">AW252/MONTH(AQ252)</f>
        <v>80.915555555555542</v>
      </c>
      <c r="AY252" s="172">
        <v>43221</v>
      </c>
      <c r="AZ252" s="174">
        <f t="shared" ref="AZ252" si="459">SUM(C241:C252)</f>
        <v>1327.0500000000002</v>
      </c>
      <c r="BA252" s="175">
        <f t="shared" ref="BA252" si="460">SUM(D241:D252)</f>
        <v>1359.73</v>
      </c>
      <c r="BB252" s="175">
        <f t="shared" ref="BB252" si="461">SUM(E241:E252)</f>
        <v>1219.7900000000002</v>
      </c>
      <c r="BC252" s="176">
        <f t="shared" ref="BC252" si="462">SUM(F241:F252)</f>
        <v>1622.5900000000001</v>
      </c>
      <c r="BD252" s="176">
        <f t="shared" ref="BD252" si="463">SUM(G241:G252)</f>
        <v>1434.3899999999999</v>
      </c>
      <c r="BE252" s="176">
        <f t="shared" ref="BE252" si="464">SUM(H241:H252)/12</f>
        <v>81.169166666666669</v>
      </c>
    </row>
    <row r="253" spans="1:57" x14ac:dyDescent="0.3">
      <c r="A253" s="2">
        <v>45200</v>
      </c>
      <c r="B253" s="31" t="str">
        <f>MONTH(Serie_Encadeada[[#This Row],[Período]])&amp;YEAR(Serie_Encadeada[[#This Row],[Período]])</f>
        <v>102023</v>
      </c>
      <c r="C253" s="5">
        <v>115.82</v>
      </c>
      <c r="D253" s="5">
        <v>115.86</v>
      </c>
      <c r="E253" s="5">
        <v>103.43</v>
      </c>
      <c r="F253" s="5">
        <v>129.05000000000001</v>
      </c>
      <c r="G253" s="5">
        <v>111.38</v>
      </c>
      <c r="H253" s="5">
        <v>81.739999999999995</v>
      </c>
      <c r="I253" s="110"/>
      <c r="J253" s="2">
        <v>45200</v>
      </c>
      <c r="K253" s="56">
        <v>-1.1184154358405212</v>
      </c>
      <c r="L253" s="57">
        <v>-0.35262750494538281</v>
      </c>
      <c r="M253" s="57">
        <v>1.015724191815613</v>
      </c>
      <c r="N253" s="58">
        <v>-1.2322057247818654</v>
      </c>
      <c r="O253" s="58">
        <v>-0.88101806531993332</v>
      </c>
      <c r="P253" s="11">
        <v>0.21999999999999886</v>
      </c>
      <c r="R253" s="2">
        <v>45200</v>
      </c>
      <c r="S253" s="76">
        <v>1.7392832044975313</v>
      </c>
      <c r="T253" s="77">
        <v>5.5671981776765369</v>
      </c>
      <c r="U253" s="77">
        <v>0.57370672889926433</v>
      </c>
      <c r="V253" s="77">
        <v>7.7301945070540148</v>
      </c>
      <c r="W253" s="77">
        <v>2.0524097489463027</v>
      </c>
      <c r="X253" s="78">
        <v>-0.88000000000000966</v>
      </c>
      <c r="Z253" s="2">
        <v>45200</v>
      </c>
      <c r="AA253" s="76">
        <v>3.8221317673858284</v>
      </c>
      <c r="AB253" s="77">
        <v>4.6223358130619205</v>
      </c>
      <c r="AC253" s="77">
        <v>-1.0447732290173868</v>
      </c>
      <c r="AD253" s="77">
        <v>10.367746657804648</v>
      </c>
      <c r="AE253" s="77">
        <v>5.5495644960597081</v>
      </c>
      <c r="AF253" s="78">
        <v>-2.3290000000000219</v>
      </c>
      <c r="AH253" s="2">
        <v>45200</v>
      </c>
      <c r="AI253" s="76">
        <v>3.7818210213962256</v>
      </c>
      <c r="AJ253" s="77">
        <v>3.9428323554256712</v>
      </c>
      <c r="AK253" s="77">
        <v>-0.97533268419340557</v>
      </c>
      <c r="AL253" s="77">
        <v>10.069001800926767</v>
      </c>
      <c r="AM253" s="77">
        <v>6.0885554357618661</v>
      </c>
      <c r="AN253" s="78">
        <v>-1.6099999999999852</v>
      </c>
      <c r="AQ253" s="172">
        <v>45200</v>
      </c>
      <c r="AR253" s="173">
        <f>IF(MONTH(Serie_Encadeada[[#This Row],[Período]])=1,Serie_Encadeada[[#This Row],[Fat.real]],Serie_Encadeada[[#This Row],[Fat.real]]+AR252)</f>
        <v>1112.07</v>
      </c>
      <c r="AS253" s="173">
        <f>IF(MONTH(Serie_Encadeada[[#This Row],[Período]])=1,Serie_Encadeada[[#This Row],[Emprego]],Serie_Encadeada[[#This Row],[Emprego]]+AS252)</f>
        <v>1146.1899999999998</v>
      </c>
      <c r="AT253" s="173">
        <f>IF(MONTH(Serie_Encadeada[[#This Row],[Período]])=1,Serie_Encadeada[[#This Row],[Horas]],Serie_Encadeada[[#This Row],[Horas]]+AT252)</f>
        <v>1021.97</v>
      </c>
      <c r="AU253" s="173">
        <f>IF(MONTH(Serie_Encadeada[[#This Row],[Período]])=1,Serie_Encadeada[[#This Row],[Massa Real]],Serie_Encadeada[[#This Row],[Massa Real]]+AU252)</f>
        <v>1311.82</v>
      </c>
      <c r="AV253" s="173">
        <f>IF(MONTH(Serie_Encadeada[[#This Row],[Período]])=1,Serie_Encadeada[[#This Row],[RMR Real]],Serie_Encadeada[[#This Row],[RMR Real]]+AV252)</f>
        <v>1145.1599999999999</v>
      </c>
      <c r="AW253" s="173">
        <f>IF(MONTH(Serie_Encadeada[[#This Row],[Período]])=1,Serie_Encadeada[[#This Row],[UCI]],Serie_Encadeada[[#This Row],[UCI]]+AW252)</f>
        <v>809.9799999999999</v>
      </c>
      <c r="AX253" s="173">
        <f t="shared" ref="AX253" si="465">AW253/MONTH(AQ253)</f>
        <v>80.99799999999999</v>
      </c>
      <c r="AY253" s="172">
        <v>43221</v>
      </c>
      <c r="AZ253" s="174">
        <f t="shared" ref="AZ253" si="466">SUM(C242:C253)</f>
        <v>1329.03</v>
      </c>
      <c r="BA253" s="175">
        <f t="shared" ref="BA253" si="467">SUM(D242:D253)</f>
        <v>1365.84</v>
      </c>
      <c r="BB253" s="175">
        <f t="shared" ref="BB253" si="468">SUM(E242:E253)</f>
        <v>1220.3800000000001</v>
      </c>
      <c r="BC253" s="176">
        <f t="shared" ref="BC253" si="469">SUM(F242:F253)</f>
        <v>1631.8500000000001</v>
      </c>
      <c r="BD253" s="176">
        <f t="shared" ref="BD253" si="470">SUM(G242:G253)</f>
        <v>1436.63</v>
      </c>
      <c r="BE253" s="176">
        <f t="shared" ref="BE253" si="471">SUM(H242:H253)/12</f>
        <v>81.095833333333346</v>
      </c>
    </row>
    <row r="254" spans="1:57" x14ac:dyDescent="0.3">
      <c r="A254" s="2">
        <v>45231</v>
      </c>
      <c r="B254" s="31" t="str">
        <f>MONTH(Serie_Encadeada[[#This Row],[Período]])&amp;YEAR(Serie_Encadeada[[#This Row],[Período]])</f>
        <v>112023</v>
      </c>
      <c r="C254" s="5">
        <v>114.1</v>
      </c>
      <c r="D254" s="5">
        <v>116.12</v>
      </c>
      <c r="E254" s="5">
        <v>102.39</v>
      </c>
      <c r="F254" s="5">
        <v>148.65</v>
      </c>
      <c r="G254" s="5">
        <v>128.02000000000001</v>
      </c>
      <c r="H254" s="5">
        <v>81.83</v>
      </c>
      <c r="I254" s="110"/>
      <c r="J254" s="2">
        <v>45231</v>
      </c>
      <c r="K254" s="56">
        <v>-1.485063028837851</v>
      </c>
      <c r="L254" s="57">
        <v>0.2244087692042164</v>
      </c>
      <c r="M254" s="57">
        <v>-1.0055109736053429</v>
      </c>
      <c r="N254" s="58">
        <v>15.187911662146449</v>
      </c>
      <c r="O254" s="58">
        <v>14.939845573711631</v>
      </c>
      <c r="P254" s="11">
        <v>9.0000000000003411E-2</v>
      </c>
      <c r="R254" s="2">
        <v>45231</v>
      </c>
      <c r="S254" s="76">
        <v>3.4451495920217563</v>
      </c>
      <c r="T254" s="77">
        <v>5.5636363636363679</v>
      </c>
      <c r="U254" s="77">
        <v>0.39219531326601209</v>
      </c>
      <c r="V254" s="77">
        <v>7.1042582318610954</v>
      </c>
      <c r="W254" s="77">
        <v>1.4582342685053125</v>
      </c>
      <c r="X254" s="78">
        <v>-1.3700000000000045</v>
      </c>
      <c r="Z254" s="2">
        <v>45231</v>
      </c>
      <c r="AA254" s="76">
        <v>3.7869361705729312</v>
      </c>
      <c r="AB254" s="77">
        <v>4.7082244618638791</v>
      </c>
      <c r="AC254" s="77">
        <v>-0.91562018065652107</v>
      </c>
      <c r="AD254" s="77">
        <v>10.026518404676914</v>
      </c>
      <c r="AE254" s="77">
        <v>5.1233145905063635</v>
      </c>
      <c r="AF254" s="78">
        <v>-2.2418181818182035</v>
      </c>
      <c r="AH254" s="2">
        <v>45231</v>
      </c>
      <c r="AI254" s="76">
        <v>3.4235786173770588</v>
      </c>
      <c r="AJ254" s="77">
        <v>4.3775962021271893</v>
      </c>
      <c r="AK254" s="77">
        <v>-0.9677864217861144</v>
      </c>
      <c r="AL254" s="77">
        <v>9.9722676241258519</v>
      </c>
      <c r="AM254" s="77">
        <v>5.5285340141294297</v>
      </c>
      <c r="AN254" s="78">
        <v>-1.8108333333333348</v>
      </c>
      <c r="AQ254" s="172">
        <v>45231</v>
      </c>
      <c r="AR254" s="173">
        <f>IF(MONTH(Serie_Encadeada[[#This Row],[Período]])=1,Serie_Encadeada[[#This Row],[Fat.real]],Serie_Encadeada[[#This Row],[Fat.real]]+AR253)</f>
        <v>1226.1699999999998</v>
      </c>
      <c r="AS254" s="173">
        <f>IF(MONTH(Serie_Encadeada[[#This Row],[Período]])=1,Serie_Encadeada[[#This Row],[Emprego]],Serie_Encadeada[[#This Row],[Emprego]]+AS253)</f>
        <v>1262.31</v>
      </c>
      <c r="AT254" s="173">
        <f>IF(MONTH(Serie_Encadeada[[#This Row],[Período]])=1,Serie_Encadeada[[#This Row],[Horas]],Serie_Encadeada[[#This Row],[Horas]]+AT253)</f>
        <v>1124.3600000000001</v>
      </c>
      <c r="AU254" s="173">
        <f>IF(MONTH(Serie_Encadeada[[#This Row],[Período]])=1,Serie_Encadeada[[#This Row],[Massa Real]],Serie_Encadeada[[#This Row],[Massa Real]]+AU253)</f>
        <v>1460.47</v>
      </c>
      <c r="AV254" s="173">
        <f>IF(MONTH(Serie_Encadeada[[#This Row],[Período]])=1,Serie_Encadeada[[#This Row],[RMR Real]],Serie_Encadeada[[#This Row],[RMR Real]]+AV253)</f>
        <v>1273.1799999999998</v>
      </c>
      <c r="AW254" s="173">
        <f>IF(MONTH(Serie_Encadeada[[#This Row],[Período]])=1,Serie_Encadeada[[#This Row],[UCI]],Serie_Encadeada[[#This Row],[UCI]]+AW253)</f>
        <v>891.81</v>
      </c>
      <c r="AX254" s="173">
        <f t="shared" ref="AX254" si="472">AW254/MONTH(AQ254)</f>
        <v>81.073636363636354</v>
      </c>
      <c r="AY254" s="172">
        <v>43221</v>
      </c>
      <c r="AZ254" s="174">
        <f t="shared" ref="AZ254" si="473">SUM(C243:C254)</f>
        <v>1332.8299999999997</v>
      </c>
      <c r="BA254" s="175">
        <f t="shared" ref="BA254" si="474">SUM(D243:D254)</f>
        <v>1371.96</v>
      </c>
      <c r="BB254" s="175">
        <f t="shared" ref="BB254" si="475">SUM(E243:E254)</f>
        <v>1220.7800000000002</v>
      </c>
      <c r="BC254" s="176">
        <f t="shared" ref="BC254" si="476">SUM(F243:F254)</f>
        <v>1641.71</v>
      </c>
      <c r="BD254" s="176">
        <f t="shared" ref="BD254" si="477">SUM(G243:G254)</f>
        <v>1438.4699999999998</v>
      </c>
      <c r="BE254" s="176">
        <f t="shared" ref="BE254" si="478">SUM(H243:H254)/12</f>
        <v>80.981666666666669</v>
      </c>
    </row>
    <row r="255" spans="1:57" x14ac:dyDescent="0.3">
      <c r="A255" s="2">
        <v>45261</v>
      </c>
      <c r="B255" s="31" t="str">
        <f>MONTH(Serie_Encadeada[[#This Row],[Período]])&amp;YEAR(Serie_Encadeada[[#This Row],[Período]])</f>
        <v>122023</v>
      </c>
      <c r="C255" s="5">
        <v>111.05</v>
      </c>
      <c r="D255" s="5">
        <v>115.17</v>
      </c>
      <c r="E255" s="5">
        <v>98.68</v>
      </c>
      <c r="F255" s="5">
        <v>195.72</v>
      </c>
      <c r="G255" s="5">
        <v>169.95</v>
      </c>
      <c r="H255" s="5">
        <v>78.709999999999994</v>
      </c>
      <c r="I255" s="110"/>
      <c r="J255" s="2">
        <v>45261</v>
      </c>
      <c r="K255" s="56">
        <v>-2.6730937773882535</v>
      </c>
      <c r="L255" s="57">
        <v>-0.81811918704788389</v>
      </c>
      <c r="M255" s="57">
        <v>-3.6234007227268226</v>
      </c>
      <c r="N255" s="58">
        <v>31.664984863773959</v>
      </c>
      <c r="O255" s="58">
        <v>32.752694891423197</v>
      </c>
      <c r="P255" s="11">
        <v>-3.1200000000000045</v>
      </c>
      <c r="R255" s="2">
        <v>45261</v>
      </c>
      <c r="S255" s="76">
        <v>4.1158822426401658</v>
      </c>
      <c r="T255" s="77">
        <v>5.0341997264021847</v>
      </c>
      <c r="U255" s="77">
        <v>2.343912051441615</v>
      </c>
      <c r="V255" s="77">
        <v>7.9894063120723837</v>
      </c>
      <c r="W255" s="77">
        <v>2.8192873132070888</v>
      </c>
      <c r="X255" s="78">
        <v>-1.2600000000000051</v>
      </c>
      <c r="Z255" s="2">
        <v>45261</v>
      </c>
      <c r="AA255" s="76">
        <v>3.8141744753860096</v>
      </c>
      <c r="AB255" s="77">
        <v>4.7354014598540122</v>
      </c>
      <c r="AC255" s="77">
        <v>-0.66034747435365393</v>
      </c>
      <c r="AD255" s="77">
        <v>9.7817873288170922</v>
      </c>
      <c r="AE255" s="77">
        <v>4.8466311155025217</v>
      </c>
      <c r="AF255" s="78">
        <v>-2.1600000000000108</v>
      </c>
      <c r="AH255" s="2">
        <v>45261</v>
      </c>
      <c r="AI255" s="76">
        <v>3.8141744753860096</v>
      </c>
      <c r="AJ255" s="77">
        <v>4.7354014598540122</v>
      </c>
      <c r="AK255" s="77">
        <v>-0.66034747435365393</v>
      </c>
      <c r="AL255" s="77">
        <v>9.7817873288170922</v>
      </c>
      <c r="AM255" s="77">
        <v>4.8466311155025217</v>
      </c>
      <c r="AN255" s="78">
        <v>-2.1600000000000108</v>
      </c>
      <c r="AQ255" s="172">
        <v>45261</v>
      </c>
      <c r="AR255" s="173">
        <f>IF(MONTH(Serie_Encadeada[[#This Row],[Período]])=1,Serie_Encadeada[[#This Row],[Fat.real]],Serie_Encadeada[[#This Row],[Fat.real]]+AR254)</f>
        <v>1337.2199999999998</v>
      </c>
      <c r="AS255" s="173">
        <f>IF(MONTH(Serie_Encadeada[[#This Row],[Período]])=1,Serie_Encadeada[[#This Row],[Emprego]],Serie_Encadeada[[#This Row],[Emprego]]+AS254)</f>
        <v>1377.48</v>
      </c>
      <c r="AT255" s="173">
        <f>IF(MONTH(Serie_Encadeada[[#This Row],[Período]])=1,Serie_Encadeada[[#This Row],[Horas]],Serie_Encadeada[[#This Row],[Horas]]+AT254)</f>
        <v>1223.0400000000002</v>
      </c>
      <c r="AU255" s="173">
        <f>IF(MONTH(Serie_Encadeada[[#This Row],[Período]])=1,Serie_Encadeada[[#This Row],[Massa Real]],Serie_Encadeada[[#This Row],[Massa Real]]+AU254)</f>
        <v>1656.19</v>
      </c>
      <c r="AV255" s="173">
        <f>IF(MONTH(Serie_Encadeada[[#This Row],[Período]])=1,Serie_Encadeada[[#This Row],[RMR Real]],Serie_Encadeada[[#This Row],[RMR Real]]+AV254)</f>
        <v>1443.1299999999999</v>
      </c>
      <c r="AW255" s="173">
        <f>IF(MONTH(Serie_Encadeada[[#This Row],[Período]])=1,Serie_Encadeada[[#This Row],[UCI]],Serie_Encadeada[[#This Row],[UCI]]+AW254)</f>
        <v>970.52</v>
      </c>
      <c r="AX255" s="173">
        <f t="shared" ref="AX255" si="479">AW255/MONTH(AQ255)</f>
        <v>80.876666666666665</v>
      </c>
      <c r="AY255" s="172">
        <v>43221</v>
      </c>
      <c r="AZ255" s="174">
        <f t="shared" ref="AZ255" si="480">SUM(C244:C255)</f>
        <v>1337.2199999999998</v>
      </c>
      <c r="BA255" s="175">
        <f t="shared" ref="BA255" si="481">SUM(D244:D255)</f>
        <v>1377.48</v>
      </c>
      <c r="BB255" s="175">
        <f t="shared" ref="BB255" si="482">SUM(E244:E255)</f>
        <v>1223.0400000000002</v>
      </c>
      <c r="BC255" s="176">
        <f t="shared" ref="BC255" si="483">SUM(F244:F255)</f>
        <v>1656.19</v>
      </c>
      <c r="BD255" s="176">
        <f t="shared" ref="BD255" si="484">SUM(G244:G255)</f>
        <v>1443.1299999999999</v>
      </c>
      <c r="BE255" s="176">
        <f t="shared" ref="BE255" si="485">SUM(H244:H255)/12</f>
        <v>80.876666666666665</v>
      </c>
    </row>
    <row r="256" spans="1:57" x14ac:dyDescent="0.3">
      <c r="A256" s="2">
        <v>45292</v>
      </c>
      <c r="B256" s="31" t="str">
        <f>MONTH(Serie_Encadeada[[#This Row],[Período]])&amp;YEAR(Serie_Encadeada[[#This Row],[Período]])</f>
        <v>12024</v>
      </c>
      <c r="C256" s="5">
        <v>92.82</v>
      </c>
      <c r="D256" s="5">
        <v>117.47</v>
      </c>
      <c r="E256" s="5">
        <v>99.58</v>
      </c>
      <c r="F256" s="5">
        <v>142.1</v>
      </c>
      <c r="G256" s="5">
        <v>120.97</v>
      </c>
      <c r="H256" s="5">
        <v>78.599999999999994</v>
      </c>
      <c r="I256" s="110"/>
      <c r="J256" s="2">
        <v>45292</v>
      </c>
      <c r="K256" s="56">
        <v>-16.416028815848719</v>
      </c>
      <c r="L256" s="57">
        <v>1.9970478423200462</v>
      </c>
      <c r="M256" s="57">
        <v>0.91203891366030743</v>
      </c>
      <c r="N256" s="58">
        <v>-27.396280400572248</v>
      </c>
      <c r="O256" s="58">
        <v>-28.820241247425709</v>
      </c>
      <c r="P256" s="11">
        <v>-0.10999999999999943</v>
      </c>
      <c r="R256" s="2">
        <v>45292</v>
      </c>
      <c r="S256" s="76">
        <v>-4.5650832819247498</v>
      </c>
      <c r="T256" s="77">
        <v>7.2295755362848029</v>
      </c>
      <c r="U256" s="77">
        <v>0.63668519454269368</v>
      </c>
      <c r="V256" s="77">
        <v>8.0526195726560754</v>
      </c>
      <c r="W256" s="77">
        <v>0.77474175274907742</v>
      </c>
      <c r="X256" s="78">
        <v>-1.3200000000000074</v>
      </c>
      <c r="Z256" s="2">
        <v>45292</v>
      </c>
      <c r="AA256" s="76">
        <v>-4.5650832819247498</v>
      </c>
      <c r="AB256" s="77">
        <v>7.2295755362848029</v>
      </c>
      <c r="AC256" s="77">
        <v>0.63668519454269368</v>
      </c>
      <c r="AD256" s="77">
        <v>8.0526195726560754</v>
      </c>
      <c r="AE256" s="77">
        <v>0.77474175274907742</v>
      </c>
      <c r="AF256" s="78">
        <v>-1.3200000000000074</v>
      </c>
      <c r="AH256" s="2">
        <v>45292</v>
      </c>
      <c r="AI256" s="76">
        <v>2.8403435264704981</v>
      </c>
      <c r="AJ256" s="77">
        <v>5.3496064788411024</v>
      </c>
      <c r="AK256" s="77">
        <v>-0.80013619339461151</v>
      </c>
      <c r="AL256" s="77">
        <v>9.5067276358667119</v>
      </c>
      <c r="AM256" s="77">
        <v>3.9759799544944006</v>
      </c>
      <c r="AN256" s="78">
        <v>-2.1058333333333366</v>
      </c>
      <c r="AQ256" s="172">
        <v>45292</v>
      </c>
      <c r="AR256" s="173">
        <f>IF(MONTH(Serie_Encadeada[[#This Row],[Período]])=1,Serie_Encadeada[[#This Row],[Fat.real]],Serie_Encadeada[[#This Row],[Fat.real]]+AR255)</f>
        <v>92.82</v>
      </c>
      <c r="AS256" s="173">
        <f>IF(MONTH(Serie_Encadeada[[#This Row],[Período]])=1,Serie_Encadeada[[#This Row],[Emprego]],Serie_Encadeada[[#This Row],[Emprego]]+AS255)</f>
        <v>117.47</v>
      </c>
      <c r="AT256" s="173">
        <f>IF(MONTH(Serie_Encadeada[[#This Row],[Período]])=1,Serie_Encadeada[[#This Row],[Horas]],Serie_Encadeada[[#This Row],[Horas]]+AT255)</f>
        <v>99.58</v>
      </c>
      <c r="AU256" s="173">
        <f>IF(MONTH(Serie_Encadeada[[#This Row],[Período]])=1,Serie_Encadeada[[#This Row],[Massa Real]],Serie_Encadeada[[#This Row],[Massa Real]]+AU255)</f>
        <v>142.1</v>
      </c>
      <c r="AV256" s="173">
        <f>IF(MONTH(Serie_Encadeada[[#This Row],[Período]])=1,Serie_Encadeada[[#This Row],[RMR Real]],Serie_Encadeada[[#This Row],[RMR Real]]+AV255)</f>
        <v>120.97</v>
      </c>
      <c r="AW256" s="173">
        <f>IF(MONTH(Serie_Encadeada[[#This Row],[Período]])=1,Serie_Encadeada[[#This Row],[UCI]],Serie_Encadeada[[#This Row],[UCI]]+AW255)</f>
        <v>78.599999999999994</v>
      </c>
      <c r="AX256" s="173">
        <f t="shared" ref="AX256" si="486">AW256/MONTH(AQ256)</f>
        <v>78.599999999999994</v>
      </c>
      <c r="AY256" s="172">
        <v>43221</v>
      </c>
      <c r="AZ256" s="174">
        <f t="shared" ref="AZ256" si="487">SUM(C245:C256)</f>
        <v>1332.7799999999997</v>
      </c>
      <c r="BA256" s="175">
        <f t="shared" ref="BA256" si="488">SUM(D245:D256)</f>
        <v>1385.3999999999999</v>
      </c>
      <c r="BB256" s="175">
        <f t="shared" ref="BB256" si="489">SUM(E245:E256)</f>
        <v>1223.67</v>
      </c>
      <c r="BC256" s="176">
        <f t="shared" ref="BC256" si="490">SUM(F245:F256)</f>
        <v>1666.78</v>
      </c>
      <c r="BD256" s="176">
        <f t="shared" ref="BD256" si="491">SUM(G245:G256)</f>
        <v>1444.06</v>
      </c>
      <c r="BE256" s="176">
        <f t="shared" ref="BE256" si="492">SUM(H245:H256)/12</f>
        <v>80.766666666666666</v>
      </c>
    </row>
    <row r="257" spans="1:57" x14ac:dyDescent="0.3">
      <c r="A257" s="2">
        <v>45323</v>
      </c>
      <c r="B257" s="31" t="str">
        <f>MONTH(Serie_Encadeada[[#This Row],[Período]])&amp;YEAR(Serie_Encadeada[[#This Row],[Período]])</f>
        <v>22024</v>
      </c>
      <c r="C257" s="5">
        <v>104.49</v>
      </c>
      <c r="D257" s="5">
        <v>117.96</v>
      </c>
      <c r="E257" s="5">
        <v>101.3</v>
      </c>
      <c r="F257" s="5">
        <v>141.6</v>
      </c>
      <c r="G257" s="5">
        <v>120.04</v>
      </c>
      <c r="H257" s="5">
        <v>80.52</v>
      </c>
      <c r="I257" s="110"/>
      <c r="J257" s="2">
        <v>45323</v>
      </c>
      <c r="K257" s="56">
        <v>12.572721396250811</v>
      </c>
      <c r="L257" s="57">
        <v>0.41712777730483946</v>
      </c>
      <c r="M257" s="57">
        <v>1.727254468768828</v>
      </c>
      <c r="N257" s="58">
        <v>-0.35186488388458831</v>
      </c>
      <c r="O257" s="58">
        <v>-0.76878564933453963</v>
      </c>
      <c r="P257" s="11">
        <v>1.9200000000000017</v>
      </c>
      <c r="R257" s="2">
        <v>45323</v>
      </c>
      <c r="S257" s="76">
        <v>8.4258586697104807</v>
      </c>
      <c r="T257" s="77">
        <v>7.1000544761212936</v>
      </c>
      <c r="U257" s="77">
        <v>4.6920214964861424</v>
      </c>
      <c r="V257" s="77">
        <v>11.866013588244586</v>
      </c>
      <c r="W257" s="77">
        <v>4.4461846341251192</v>
      </c>
      <c r="X257" s="78">
        <v>1.5499999999999972</v>
      </c>
      <c r="Z257" s="2">
        <v>45323</v>
      </c>
      <c r="AA257" s="76">
        <v>1.9005319423643066</v>
      </c>
      <c r="AB257" s="77">
        <v>7.1646410851654645</v>
      </c>
      <c r="AC257" s="77">
        <v>2.6416636860661118</v>
      </c>
      <c r="AD257" s="77">
        <v>9.9228951141074884</v>
      </c>
      <c r="AE257" s="77">
        <v>2.5705409201174461</v>
      </c>
      <c r="AF257" s="78">
        <v>0.11500000000000909</v>
      </c>
      <c r="AH257" s="2">
        <v>45323</v>
      </c>
      <c r="AI257" s="76">
        <v>2.4682867186305941</v>
      </c>
      <c r="AJ257" s="77">
        <v>5.8653678107641785</v>
      </c>
      <c r="AK257" s="77">
        <v>-0.21286448981582495</v>
      </c>
      <c r="AL257" s="77">
        <v>10.549460662192454</v>
      </c>
      <c r="AM257" s="77">
        <v>4.4740503637058469</v>
      </c>
      <c r="AN257" s="78">
        <v>-1.6749999999999972</v>
      </c>
      <c r="AQ257" s="172">
        <v>45323</v>
      </c>
      <c r="AR257" s="173">
        <f>IF(MONTH(Serie_Encadeada[[#This Row],[Período]])=1,Serie_Encadeada[[#This Row],[Fat.real]],Serie_Encadeada[[#This Row],[Fat.real]]+AR256)</f>
        <v>197.31</v>
      </c>
      <c r="AS257" s="173">
        <f>IF(MONTH(Serie_Encadeada[[#This Row],[Período]])=1,Serie_Encadeada[[#This Row],[Emprego]],Serie_Encadeada[[#This Row],[Emprego]]+AS256)</f>
        <v>235.43</v>
      </c>
      <c r="AT257" s="173">
        <f>IF(MONTH(Serie_Encadeada[[#This Row],[Período]])=1,Serie_Encadeada[[#This Row],[Horas]],Serie_Encadeada[[#This Row],[Horas]]+AT256)</f>
        <v>200.88</v>
      </c>
      <c r="AU257" s="173">
        <f>IF(MONTH(Serie_Encadeada[[#This Row],[Período]])=1,Serie_Encadeada[[#This Row],[Massa Real]],Serie_Encadeada[[#This Row],[Massa Real]]+AU256)</f>
        <v>283.7</v>
      </c>
      <c r="AV257" s="173">
        <f>IF(MONTH(Serie_Encadeada[[#This Row],[Período]])=1,Serie_Encadeada[[#This Row],[RMR Real]],Serie_Encadeada[[#This Row],[RMR Real]]+AV256)</f>
        <v>241.01</v>
      </c>
      <c r="AW257" s="173">
        <f>IF(MONTH(Serie_Encadeada[[#This Row],[Período]])=1,Serie_Encadeada[[#This Row],[UCI]],Serie_Encadeada[[#This Row],[UCI]]+AW256)</f>
        <v>159.12</v>
      </c>
      <c r="AX257" s="173">
        <f t="shared" ref="AX257" si="493">AW257/MONTH(AQ257)</f>
        <v>79.56</v>
      </c>
      <c r="AY257" s="172">
        <v>43221</v>
      </c>
      <c r="AZ257" s="174">
        <f t="shared" ref="AZ257" si="494">SUM(C246:C257)</f>
        <v>1340.8999999999999</v>
      </c>
      <c r="BA257" s="175">
        <f t="shared" ref="BA257" si="495">SUM(D246:D257)</f>
        <v>1393.22</v>
      </c>
      <c r="BB257" s="175">
        <f t="shared" ref="BB257" si="496">SUM(E246:E257)</f>
        <v>1228.2099999999998</v>
      </c>
      <c r="BC257" s="176">
        <f t="shared" ref="BC257" si="497">SUM(F246:F257)</f>
        <v>1681.8</v>
      </c>
      <c r="BD257" s="176">
        <f t="shared" ref="BD257" si="498">SUM(G246:G257)</f>
        <v>1449.17</v>
      </c>
      <c r="BE257" s="176">
        <f t="shared" ref="BE257" si="499">SUM(H246:H257)/12</f>
        <v>80.895833333333343</v>
      </c>
    </row>
    <row r="258" spans="1:57" x14ac:dyDescent="0.3">
      <c r="A258" s="2">
        <v>45352</v>
      </c>
      <c r="B258" s="31" t="str">
        <f>MONTH(Serie_Encadeada[[#This Row],[Período]])&amp;YEAR(Serie_Encadeada[[#This Row],[Período]])</f>
        <v>32024</v>
      </c>
      <c r="C258" s="5">
        <v>110.99</v>
      </c>
      <c r="D258" s="5">
        <v>118.45</v>
      </c>
      <c r="E258" s="5">
        <v>103.73</v>
      </c>
      <c r="F258" s="5">
        <v>137.97</v>
      </c>
      <c r="G258" s="5">
        <v>116.47</v>
      </c>
      <c r="H258" s="5">
        <v>80.63</v>
      </c>
      <c r="I258" s="110"/>
      <c r="J258" s="2">
        <v>45352</v>
      </c>
      <c r="K258" s="56">
        <v>6.2206909752129391</v>
      </c>
      <c r="L258" s="57">
        <v>0.41539504916921766</v>
      </c>
      <c r="M258" s="57">
        <v>2.3988153998025736</v>
      </c>
      <c r="N258" s="58">
        <v>-2.5635593220338952</v>
      </c>
      <c r="O258" s="58">
        <v>-2.9740086637787466</v>
      </c>
      <c r="P258" s="11">
        <v>0.10999999999999943</v>
      </c>
      <c r="R258" s="2">
        <v>45352</v>
      </c>
      <c r="S258" s="76">
        <v>-2.047480363604278</v>
      </c>
      <c r="T258" s="77">
        <v>7.3111070846167854</v>
      </c>
      <c r="U258" s="77">
        <v>0.35797213622291463</v>
      </c>
      <c r="V258" s="77">
        <v>4.1518834453083722</v>
      </c>
      <c r="W258" s="77">
        <v>-2.9578403599400076</v>
      </c>
      <c r="X258" s="78">
        <v>-0.76000000000000512</v>
      </c>
      <c r="Z258" s="2">
        <v>45352</v>
      </c>
      <c r="AA258" s="76">
        <v>0.44308333876328065</v>
      </c>
      <c r="AB258" s="77">
        <v>7.2136213530463245</v>
      </c>
      <c r="AC258" s="77">
        <v>1.8524091349851275</v>
      </c>
      <c r="AD258" s="77">
        <v>7.9654854567800131</v>
      </c>
      <c r="AE258" s="77">
        <v>0.70142820924533344</v>
      </c>
      <c r="AF258" s="78">
        <v>-0.1766666666666481</v>
      </c>
      <c r="AH258" s="2">
        <v>45352</v>
      </c>
      <c r="AI258" s="76">
        <v>2.0508050744083994</v>
      </c>
      <c r="AJ258" s="77">
        <v>6.3904579689018695</v>
      </c>
      <c r="AK258" s="77">
        <v>0.23823898960562476</v>
      </c>
      <c r="AL258" s="77">
        <v>10.457199717196053</v>
      </c>
      <c r="AM258" s="77">
        <v>3.8788767209910624</v>
      </c>
      <c r="AN258" s="78">
        <v>-1.4575000000000102</v>
      </c>
      <c r="AQ258" s="172">
        <v>45352</v>
      </c>
      <c r="AR258" s="173">
        <f>IF(MONTH(Serie_Encadeada[[#This Row],[Período]])=1,Serie_Encadeada[[#This Row],[Fat.real]],Serie_Encadeada[[#This Row],[Fat.real]]+AR257)</f>
        <v>308.3</v>
      </c>
      <c r="AS258" s="173">
        <f>IF(MONTH(Serie_Encadeada[[#This Row],[Período]])=1,Serie_Encadeada[[#This Row],[Emprego]],Serie_Encadeada[[#This Row],[Emprego]]+AS257)</f>
        <v>353.88</v>
      </c>
      <c r="AT258" s="173">
        <f>IF(MONTH(Serie_Encadeada[[#This Row],[Período]])=1,Serie_Encadeada[[#This Row],[Horas]],Serie_Encadeada[[#This Row],[Horas]]+AT257)</f>
        <v>304.61</v>
      </c>
      <c r="AU258" s="173">
        <f>IF(MONTH(Serie_Encadeada[[#This Row],[Período]])=1,Serie_Encadeada[[#This Row],[Massa Real]],Serie_Encadeada[[#This Row],[Massa Real]]+AU257)</f>
        <v>421.66999999999996</v>
      </c>
      <c r="AV258" s="173">
        <f>IF(MONTH(Serie_Encadeada[[#This Row],[Período]])=1,Serie_Encadeada[[#This Row],[RMR Real]],Serie_Encadeada[[#This Row],[RMR Real]]+AV257)</f>
        <v>357.48</v>
      </c>
      <c r="AW258" s="173">
        <f>IF(MONTH(Serie_Encadeada[[#This Row],[Período]])=1,Serie_Encadeada[[#This Row],[UCI]],Serie_Encadeada[[#This Row],[UCI]]+AW257)</f>
        <v>239.75</v>
      </c>
      <c r="AX258" s="173">
        <f t="shared" ref="AX258" si="500">AW258/MONTH(AQ258)</f>
        <v>79.916666666666671</v>
      </c>
      <c r="AY258" s="172">
        <v>43221</v>
      </c>
      <c r="AZ258" s="174">
        <f t="shared" ref="AZ258" si="501">SUM(C247:C258)</f>
        <v>1338.58</v>
      </c>
      <c r="BA258" s="175">
        <f t="shared" ref="BA258" si="502">SUM(D247:D258)</f>
        <v>1401.2900000000002</v>
      </c>
      <c r="BB258" s="175">
        <f t="shared" ref="BB258" si="503">SUM(E247:E258)</f>
        <v>1228.5800000000002</v>
      </c>
      <c r="BC258" s="176">
        <f t="shared" ref="BC258" si="504">SUM(F247:F258)</f>
        <v>1687.3</v>
      </c>
      <c r="BD258" s="176">
        <f t="shared" ref="BD258" si="505">SUM(G247:G258)</f>
        <v>1445.62</v>
      </c>
      <c r="BE258" s="176">
        <f t="shared" ref="BE258" si="506">SUM(H247:H258)/12</f>
        <v>80.832499999999996</v>
      </c>
    </row>
    <row r="259" spans="1:57" x14ac:dyDescent="0.3">
      <c r="A259" s="2">
        <v>45383</v>
      </c>
      <c r="B259" s="31" t="str">
        <f>MONTH(Serie_Encadeada[[#This Row],[Período]])&amp;YEAR(Serie_Encadeada[[#This Row],[Período]])</f>
        <v>42024</v>
      </c>
      <c r="C259" s="5">
        <v>117.01</v>
      </c>
      <c r="D259" s="5">
        <v>118.66</v>
      </c>
      <c r="E259" s="5">
        <v>105.44</v>
      </c>
      <c r="F259" s="5">
        <v>134.65</v>
      </c>
      <c r="G259" s="5">
        <v>113.47</v>
      </c>
      <c r="H259" s="5">
        <v>81.69</v>
      </c>
      <c r="I259" s="110"/>
      <c r="J259" s="2">
        <v>45383</v>
      </c>
      <c r="K259" s="56">
        <v>5.423912064149933</v>
      </c>
      <c r="L259" s="57">
        <v>0.17728999577880433</v>
      </c>
      <c r="M259" s="57">
        <v>1.6485105562518014</v>
      </c>
      <c r="N259" s="58">
        <v>-2.4063202145393876</v>
      </c>
      <c r="O259" s="58">
        <v>-2.5757705846999226</v>
      </c>
      <c r="P259" s="11">
        <v>1.0600000000000023</v>
      </c>
      <c r="R259" s="2">
        <v>45383</v>
      </c>
      <c r="S259" s="76">
        <v>18.013111447302066</v>
      </c>
      <c r="T259" s="77">
        <v>2.6293028887735614</v>
      </c>
      <c r="U259" s="77">
        <v>5.5561117228951815</v>
      </c>
      <c r="V259" s="77">
        <v>1.2558279440517492</v>
      </c>
      <c r="W259" s="77">
        <v>-1.3475917231785752</v>
      </c>
      <c r="X259" s="78">
        <v>0.67000000000000171</v>
      </c>
      <c r="Z259" s="2">
        <v>45383</v>
      </c>
      <c r="AA259" s="76">
        <v>4.7329409736757784</v>
      </c>
      <c r="AB259" s="77">
        <v>6.0243667122888027</v>
      </c>
      <c r="AC259" s="77">
        <v>2.7797272909564952</v>
      </c>
      <c r="AD259" s="77">
        <v>6.2612216831569647</v>
      </c>
      <c r="AE259" s="77">
        <v>0.19999574477139945</v>
      </c>
      <c r="AF259" s="78">
        <v>3.50000000000108E-2</v>
      </c>
      <c r="AH259" s="2">
        <v>45383</v>
      </c>
      <c r="AI259" s="76">
        <v>3.4352862230152881</v>
      </c>
      <c r="AJ259" s="77">
        <v>6.0439933851346908</v>
      </c>
      <c r="AK259" s="77">
        <v>0.83420484999019839</v>
      </c>
      <c r="AL259" s="77">
        <v>9.1721770831313307</v>
      </c>
      <c r="AM259" s="77">
        <v>2.9985093043658098</v>
      </c>
      <c r="AN259" s="78">
        <v>-1.1866666666666674</v>
      </c>
      <c r="AQ259" s="172">
        <v>45383</v>
      </c>
      <c r="AR259" s="173">
        <f>IF(MONTH(Serie_Encadeada[[#This Row],[Período]])=1,Serie_Encadeada[[#This Row],[Fat.real]],Serie_Encadeada[[#This Row],[Fat.real]]+AR258)</f>
        <v>425.31</v>
      </c>
      <c r="AS259" s="173">
        <f>IF(MONTH(Serie_Encadeada[[#This Row],[Período]])=1,Serie_Encadeada[[#This Row],[Emprego]],Serie_Encadeada[[#This Row],[Emprego]]+AS258)</f>
        <v>472.53999999999996</v>
      </c>
      <c r="AT259" s="173">
        <f>IF(MONTH(Serie_Encadeada[[#This Row],[Período]])=1,Serie_Encadeada[[#This Row],[Horas]],Serie_Encadeada[[#This Row],[Horas]]+AT258)</f>
        <v>410.05</v>
      </c>
      <c r="AU259" s="173">
        <f>IF(MONTH(Serie_Encadeada[[#This Row],[Período]])=1,Serie_Encadeada[[#This Row],[Massa Real]],Serie_Encadeada[[#This Row],[Massa Real]]+AU258)</f>
        <v>556.31999999999994</v>
      </c>
      <c r="AV259" s="173">
        <f>IF(MONTH(Serie_Encadeada[[#This Row],[Período]])=1,Serie_Encadeada[[#This Row],[RMR Real]],Serie_Encadeada[[#This Row],[RMR Real]]+AV258)</f>
        <v>470.95000000000005</v>
      </c>
      <c r="AW259" s="173">
        <f>IF(MONTH(Serie_Encadeada[[#This Row],[Período]])=1,Serie_Encadeada[[#This Row],[UCI]],Serie_Encadeada[[#This Row],[UCI]]+AW258)</f>
        <v>321.44</v>
      </c>
      <c r="AX259" s="173">
        <f t="shared" ref="AX259" si="507">AW259/MONTH(AQ259)</f>
        <v>80.36</v>
      </c>
      <c r="AY259" s="172">
        <v>43221</v>
      </c>
      <c r="AZ259" s="174">
        <f t="shared" ref="AZ259" si="508">SUM(C248:C259)</f>
        <v>1356.44</v>
      </c>
      <c r="BA259" s="175">
        <f t="shared" ref="BA259" si="509">SUM(D248:D259)</f>
        <v>1404.3300000000002</v>
      </c>
      <c r="BB259" s="175">
        <f t="shared" ref="BB259" si="510">SUM(E248:E259)</f>
        <v>1234.1300000000001</v>
      </c>
      <c r="BC259" s="176">
        <f t="shared" ref="BC259" si="511">SUM(F248:F259)</f>
        <v>1688.9699999999998</v>
      </c>
      <c r="BD259" s="176">
        <f t="shared" ref="BD259" si="512">SUM(G248:G259)</f>
        <v>1444.07</v>
      </c>
      <c r="BE259" s="176">
        <f t="shared" ref="BE259" si="513">SUM(H248:H259)/12</f>
        <v>80.888333333333335</v>
      </c>
    </row>
    <row r="260" spans="1:57" x14ac:dyDescent="0.3">
      <c r="A260" s="2">
        <v>45413</v>
      </c>
      <c r="B260" s="31" t="str">
        <f>MONTH(Serie_Encadeada[[#This Row],[Período]])&amp;YEAR(Serie_Encadeada[[#This Row],[Período]])</f>
        <v>52024</v>
      </c>
      <c r="C260" s="5">
        <v>108.97</v>
      </c>
      <c r="D260" s="5">
        <v>118.6</v>
      </c>
      <c r="E260" s="5">
        <v>104.88</v>
      </c>
      <c r="F260" s="5">
        <v>132.81</v>
      </c>
      <c r="G260" s="5">
        <v>111.98</v>
      </c>
      <c r="H260" s="5">
        <v>81.58</v>
      </c>
      <c r="I260" s="110"/>
      <c r="J260" s="2">
        <v>45413</v>
      </c>
      <c r="K260" s="56">
        <v>-6.8712075890949542</v>
      </c>
      <c r="L260" s="57">
        <v>-5.056463846283691E-2</v>
      </c>
      <c r="M260" s="57">
        <v>-0.53110773899848474</v>
      </c>
      <c r="N260" s="58">
        <v>-1.3665057556628319</v>
      </c>
      <c r="O260" s="58">
        <v>-1.3131224112100071</v>
      </c>
      <c r="P260" s="11">
        <v>-0.10999999999999943</v>
      </c>
      <c r="R260" s="2">
        <v>45413</v>
      </c>
      <c r="S260" s="76">
        <v>-6.1412575366063704</v>
      </c>
      <c r="T260" s="77">
        <v>1.4976465554129226</v>
      </c>
      <c r="U260" s="77">
        <v>1.137897782063638</v>
      </c>
      <c r="V260" s="77">
        <v>3.289780681287906</v>
      </c>
      <c r="W260" s="77">
        <v>1.7722439334726918</v>
      </c>
      <c r="X260" s="78">
        <v>0.82999999999999829</v>
      </c>
      <c r="Z260" s="2">
        <v>45413</v>
      </c>
      <c r="AA260" s="76">
        <v>2.3152492387828025</v>
      </c>
      <c r="AB260" s="77">
        <v>5.0840829096597622</v>
      </c>
      <c r="AC260" s="77">
        <v>2.4410138065491775</v>
      </c>
      <c r="AD260" s="77">
        <v>5.6753358277617432</v>
      </c>
      <c r="AE260" s="77">
        <v>0.49824150058618377</v>
      </c>
      <c r="AF260" s="78">
        <v>0.19400000000000261</v>
      </c>
      <c r="AH260" s="2">
        <v>45413</v>
      </c>
      <c r="AI260" s="76">
        <v>2.5662270533237042</v>
      </c>
      <c r="AJ260" s="77">
        <v>5.5441293480055949</v>
      </c>
      <c r="AK260" s="77">
        <v>0.91824813940377437</v>
      </c>
      <c r="AL260" s="77">
        <v>8.3668806441083845</v>
      </c>
      <c r="AM260" s="77">
        <v>2.6893441749813674</v>
      </c>
      <c r="AN260" s="78">
        <v>-0.8016666666666481</v>
      </c>
      <c r="AQ260" s="172">
        <v>45413</v>
      </c>
      <c r="AR260" s="173">
        <f>IF(MONTH(Serie_Encadeada[[#This Row],[Período]])=1,Serie_Encadeada[[#This Row],[Fat.real]],Serie_Encadeada[[#This Row],[Fat.real]]+AR259)</f>
        <v>534.28</v>
      </c>
      <c r="AS260" s="173">
        <f>IF(MONTH(Serie_Encadeada[[#This Row],[Período]])=1,Serie_Encadeada[[#This Row],[Emprego]],Serie_Encadeada[[#This Row],[Emprego]]+AS259)</f>
        <v>591.14</v>
      </c>
      <c r="AT260" s="173">
        <f>IF(MONTH(Serie_Encadeada[[#This Row],[Período]])=1,Serie_Encadeada[[#This Row],[Horas]],Serie_Encadeada[[#This Row],[Horas]]+AT259)</f>
        <v>514.93000000000006</v>
      </c>
      <c r="AU260" s="173">
        <f>IF(MONTH(Serie_Encadeada[[#This Row],[Período]])=1,Serie_Encadeada[[#This Row],[Massa Real]],Serie_Encadeada[[#This Row],[Massa Real]]+AU259)</f>
        <v>689.12999999999988</v>
      </c>
      <c r="AV260" s="173">
        <f>IF(MONTH(Serie_Encadeada[[#This Row],[Período]])=1,Serie_Encadeada[[#This Row],[RMR Real]],Serie_Encadeada[[#This Row],[RMR Real]]+AV259)</f>
        <v>582.93000000000006</v>
      </c>
      <c r="AW260" s="173">
        <f>IF(MONTH(Serie_Encadeada[[#This Row],[Período]])=1,Serie_Encadeada[[#This Row],[UCI]],Serie_Encadeada[[#This Row],[UCI]]+AW259)</f>
        <v>403.02</v>
      </c>
      <c r="AX260" s="173">
        <f t="shared" ref="AX260" si="514">AW260/MONTH(AQ260)</f>
        <v>80.603999999999999</v>
      </c>
      <c r="AY260" s="172">
        <v>43221</v>
      </c>
      <c r="AZ260" s="174">
        <f t="shared" ref="AZ260" si="515">SUM(C249:C260)</f>
        <v>1349.31</v>
      </c>
      <c r="BA260" s="175">
        <f t="shared" ref="BA260" si="516">SUM(D249:D260)</f>
        <v>1406.08</v>
      </c>
      <c r="BB260" s="175">
        <f t="shared" ref="BB260" si="517">SUM(E249:E260)</f>
        <v>1235.31</v>
      </c>
      <c r="BC260" s="176">
        <f t="shared" ref="BC260" si="518">SUM(F249:F260)</f>
        <v>1693.2</v>
      </c>
      <c r="BD260" s="176">
        <f t="shared" ref="BD260" si="519">SUM(G249:G260)</f>
        <v>1446.02</v>
      </c>
      <c r="BE260" s="176">
        <f t="shared" ref="BE260" si="520">SUM(H249:H260)/12</f>
        <v>80.95750000000001</v>
      </c>
    </row>
    <row r="261" spans="1:57" x14ac:dyDescent="0.3">
      <c r="A261" s="2">
        <v>45444</v>
      </c>
      <c r="B261" s="31" t="str">
        <f>MONTH(Serie_Encadeada[[#This Row],[Período]])&amp;YEAR(Serie_Encadeada[[#This Row],[Período]])</f>
        <v>62024</v>
      </c>
      <c r="C261" s="5">
        <v>116.11</v>
      </c>
      <c r="D261" s="5">
        <v>118.44</v>
      </c>
      <c r="E261" s="5">
        <v>103.17</v>
      </c>
      <c r="F261" s="5">
        <v>134.19</v>
      </c>
      <c r="G261" s="5">
        <v>113.3</v>
      </c>
      <c r="H261" s="5">
        <v>82.43</v>
      </c>
      <c r="I261" s="110"/>
      <c r="J261" s="2">
        <v>45444</v>
      </c>
      <c r="K261" s="56">
        <v>6.5522620904836195</v>
      </c>
      <c r="L261" s="57">
        <v>-0.13490725126475261</v>
      </c>
      <c r="M261" s="57">
        <v>-1.6304347826086898</v>
      </c>
      <c r="N261" s="58">
        <v>1.0390783826519052</v>
      </c>
      <c r="O261" s="58">
        <v>1.1787819253438052</v>
      </c>
      <c r="P261" s="11">
        <v>0.85000000000000853</v>
      </c>
      <c r="R261" s="2">
        <v>45444</v>
      </c>
      <c r="S261" s="76">
        <v>-5.2240633417680238</v>
      </c>
      <c r="T261" s="77">
        <v>0.79999999999999805</v>
      </c>
      <c r="U261" s="77">
        <v>-0.29957479706223644</v>
      </c>
      <c r="V261" s="77">
        <v>0.79621422669571273</v>
      </c>
      <c r="W261" s="77">
        <v>-8.8253463948505095E-3</v>
      </c>
      <c r="X261" s="78">
        <v>1.25</v>
      </c>
      <c r="Z261" s="2">
        <v>45444</v>
      </c>
      <c r="AA261" s="76">
        <v>0.88258104544748572</v>
      </c>
      <c r="AB261" s="77">
        <v>4.3438621257573029</v>
      </c>
      <c r="AC261" s="77">
        <v>1.9731415184610877</v>
      </c>
      <c r="AD261" s="77">
        <v>4.848137535816611</v>
      </c>
      <c r="AE261" s="77">
        <v>0.41537463041755385</v>
      </c>
      <c r="AF261" s="78">
        <v>0.37000000000000455</v>
      </c>
      <c r="AH261" s="2">
        <v>45444</v>
      </c>
      <c r="AI261" s="76">
        <v>1.3846002853756252</v>
      </c>
      <c r="AJ261" s="77">
        <v>5.0336296926671826</v>
      </c>
      <c r="AK261" s="77">
        <v>0.67414997595232706</v>
      </c>
      <c r="AL261" s="77">
        <v>7.1102990915355404</v>
      </c>
      <c r="AM261" s="77">
        <v>1.9674073238324314</v>
      </c>
      <c r="AN261" s="78">
        <v>-0.50499999999999545</v>
      </c>
      <c r="AQ261" s="172">
        <v>45444</v>
      </c>
      <c r="AR261" s="173">
        <f>IF(MONTH(Serie_Encadeada[[#This Row],[Período]])=1,Serie_Encadeada[[#This Row],[Fat.real]],Serie_Encadeada[[#This Row],[Fat.real]]+AR260)</f>
        <v>650.39</v>
      </c>
      <c r="AS261" s="173">
        <f>IF(MONTH(Serie_Encadeada[[#This Row],[Período]])=1,Serie_Encadeada[[#This Row],[Emprego]],Serie_Encadeada[[#This Row],[Emprego]]+AS260)</f>
        <v>709.57999999999993</v>
      </c>
      <c r="AT261" s="173">
        <f>IF(MONTH(Serie_Encadeada[[#This Row],[Período]])=1,Serie_Encadeada[[#This Row],[Horas]],Serie_Encadeada[[#This Row],[Horas]]+AT260)</f>
        <v>618.1</v>
      </c>
      <c r="AU261" s="173">
        <f>IF(MONTH(Serie_Encadeada[[#This Row],[Período]])=1,Serie_Encadeada[[#This Row],[Massa Real]],Serie_Encadeada[[#This Row],[Massa Real]]+AU260)</f>
        <v>823.31999999999994</v>
      </c>
      <c r="AV261" s="173">
        <f>IF(MONTH(Serie_Encadeada[[#This Row],[Período]])=1,Serie_Encadeada[[#This Row],[RMR Real]],Serie_Encadeada[[#This Row],[RMR Real]]+AV260)</f>
        <v>696.23</v>
      </c>
      <c r="AW261" s="173">
        <f>IF(MONTH(Serie_Encadeada[[#This Row],[Período]])=1,Serie_Encadeada[[#This Row],[UCI]],Serie_Encadeada[[#This Row],[UCI]]+AW260)</f>
        <v>485.45</v>
      </c>
      <c r="AX261" s="173">
        <f t="shared" ref="AX261" si="521">AW261/MONTH(AQ261)</f>
        <v>80.908333333333331</v>
      </c>
      <c r="AY261" s="172">
        <v>43221</v>
      </c>
      <c r="AZ261" s="174">
        <f t="shared" ref="AZ261" si="522">SUM(C250:C261)</f>
        <v>1342.9099999999999</v>
      </c>
      <c r="BA261" s="175">
        <f t="shared" ref="BA261" si="523">SUM(D250:D261)</f>
        <v>1407.02</v>
      </c>
      <c r="BB261" s="175">
        <f t="shared" ref="BB261" si="524">SUM(E250:E261)</f>
        <v>1235</v>
      </c>
      <c r="BC261" s="176">
        <f t="shared" ref="BC261" si="525">SUM(F250:F261)</f>
        <v>1694.26</v>
      </c>
      <c r="BD261" s="176">
        <f t="shared" ref="BD261" si="526">SUM(G250:G261)</f>
        <v>1446.01</v>
      </c>
      <c r="BE261" s="176">
        <f t="shared" ref="BE261" si="527">SUM(H250:H261)/12</f>
        <v>81.061666666666667</v>
      </c>
    </row>
    <row r="262" spans="1:57" x14ac:dyDescent="0.3">
      <c r="A262" s="2">
        <v>45474</v>
      </c>
      <c r="B262" s="31" t="str">
        <f>MONTH(Serie_Encadeada[[#This Row],[Período]])&amp;YEAR(Serie_Encadeada[[#This Row],[Período]])</f>
        <v>72024</v>
      </c>
      <c r="C262" s="5">
        <v>123.12</v>
      </c>
      <c r="D262" s="5">
        <v>118.65</v>
      </c>
      <c r="E262" s="5">
        <v>109.06</v>
      </c>
      <c r="F262" s="5">
        <v>138.06</v>
      </c>
      <c r="G262" s="5">
        <v>116.36</v>
      </c>
      <c r="H262" s="5">
        <v>82.01</v>
      </c>
      <c r="I262" s="110"/>
      <c r="J262" s="2">
        <v>45474</v>
      </c>
      <c r="K262" s="56">
        <v>6.0373783481181684</v>
      </c>
      <c r="L262" s="57">
        <v>0.17730496453901382</v>
      </c>
      <c r="M262" s="57">
        <v>5.70902394106814</v>
      </c>
      <c r="N262" s="58">
        <v>2.8839704896042959</v>
      </c>
      <c r="O262" s="58">
        <v>2.7007943512797903</v>
      </c>
      <c r="P262" s="11">
        <v>-0.42000000000000171</v>
      </c>
      <c r="R262" s="2">
        <v>45474</v>
      </c>
      <c r="S262" s="76">
        <v>8.8305489260143286</v>
      </c>
      <c r="T262" s="77">
        <v>1.0905682883189922</v>
      </c>
      <c r="U262" s="77">
        <v>5.3821625277804692</v>
      </c>
      <c r="V262" s="77">
        <v>3.2147129186602958</v>
      </c>
      <c r="W262" s="77">
        <v>2.1060021060021112</v>
      </c>
      <c r="X262" s="78">
        <v>0.4100000000000108</v>
      </c>
      <c r="Z262" s="2">
        <v>45474</v>
      </c>
      <c r="AA262" s="76">
        <v>2.0690656215773919</v>
      </c>
      <c r="AB262" s="77">
        <v>3.8650129795211923</v>
      </c>
      <c r="AC262" s="77">
        <v>2.4703014246861161</v>
      </c>
      <c r="AD262" s="77">
        <v>4.6103959695759453</v>
      </c>
      <c r="AE262" s="77">
        <v>0.65402385700661292</v>
      </c>
      <c r="AF262" s="78">
        <v>0.37571428571430943</v>
      </c>
      <c r="AH262" s="2">
        <v>45474</v>
      </c>
      <c r="AI262" s="76">
        <v>2.0325049964176838</v>
      </c>
      <c r="AJ262" s="77">
        <v>4.5555110101415153</v>
      </c>
      <c r="AK262" s="77">
        <v>1.1521150647402325</v>
      </c>
      <c r="AL262" s="77">
        <v>6.4827759144908201</v>
      </c>
      <c r="AM262" s="77">
        <v>1.812136676437301</v>
      </c>
      <c r="AN262" s="78">
        <v>-0.31166666666668164</v>
      </c>
      <c r="AQ262" s="172">
        <v>45474</v>
      </c>
      <c r="AR262" s="173">
        <f>IF(MONTH(Serie_Encadeada[[#This Row],[Período]])=1,Serie_Encadeada[[#This Row],[Fat.real]],Serie_Encadeada[[#This Row],[Fat.real]]+AR261)</f>
        <v>773.51</v>
      </c>
      <c r="AS262" s="173">
        <f>IF(MONTH(Serie_Encadeada[[#This Row],[Período]])=1,Serie_Encadeada[[#This Row],[Emprego]],Serie_Encadeada[[#This Row],[Emprego]]+AS261)</f>
        <v>828.2299999999999</v>
      </c>
      <c r="AT262" s="173">
        <f>IF(MONTH(Serie_Encadeada[[#This Row],[Período]])=1,Serie_Encadeada[[#This Row],[Horas]],Serie_Encadeada[[#This Row],[Horas]]+AT261)</f>
        <v>727.16000000000008</v>
      </c>
      <c r="AU262" s="173">
        <f>IF(MONTH(Serie_Encadeada[[#This Row],[Período]])=1,Serie_Encadeada[[#This Row],[Massa Real]],Serie_Encadeada[[#This Row],[Massa Real]]+AU261)</f>
        <v>961.37999999999988</v>
      </c>
      <c r="AV262" s="173">
        <f>IF(MONTH(Serie_Encadeada[[#This Row],[Período]])=1,Serie_Encadeada[[#This Row],[RMR Real]],Serie_Encadeada[[#This Row],[RMR Real]]+AV261)</f>
        <v>812.59</v>
      </c>
      <c r="AW262" s="173">
        <f>IF(MONTH(Serie_Encadeada[[#This Row],[Período]])=1,Serie_Encadeada[[#This Row],[UCI]],Serie_Encadeada[[#This Row],[UCI]]+AW261)</f>
        <v>567.46</v>
      </c>
      <c r="AX262" s="173">
        <f t="shared" ref="AX262" si="528">AW262/MONTH(AQ262)</f>
        <v>81.065714285714293</v>
      </c>
      <c r="AY262" s="172">
        <v>43221</v>
      </c>
      <c r="AZ262" s="174">
        <f t="shared" ref="AZ262" si="529">SUM(C251:C262)</f>
        <v>1352.9</v>
      </c>
      <c r="BA262" s="175">
        <f t="shared" ref="BA262" si="530">SUM(D251:D262)</f>
        <v>1408.3000000000002</v>
      </c>
      <c r="BB262" s="175">
        <f t="shared" ref="BB262" si="531">SUM(E251:E262)</f>
        <v>1240.5700000000002</v>
      </c>
      <c r="BC262" s="176">
        <f t="shared" ref="BC262" si="532">SUM(F251:F262)</f>
        <v>1698.5600000000002</v>
      </c>
      <c r="BD262" s="176">
        <f t="shared" ref="BD262" si="533">SUM(G251:G262)</f>
        <v>1448.4099999999999</v>
      </c>
      <c r="BE262" s="176">
        <f t="shared" ref="BE262" si="534">SUM(H251:H262)/12</f>
        <v>81.095833333333317</v>
      </c>
    </row>
    <row r="263" spans="1:57" x14ac:dyDescent="0.3">
      <c r="A263" s="2">
        <v>45505</v>
      </c>
      <c r="B263" s="31" t="str">
        <f>MONTH(Serie_Encadeada[[#This Row],[Período]])&amp;YEAR(Serie_Encadeada[[#This Row],[Período]])</f>
        <v>82024</v>
      </c>
      <c r="C263" s="5">
        <v>129.57</v>
      </c>
      <c r="D263" s="5">
        <v>118.88</v>
      </c>
      <c r="E263" s="5">
        <v>108.5</v>
      </c>
      <c r="F263" s="5">
        <v>132.91</v>
      </c>
      <c r="G263" s="5">
        <v>111.81</v>
      </c>
      <c r="H263" s="5">
        <v>81.150000000000006</v>
      </c>
      <c r="I263" s="110"/>
      <c r="J263" s="2">
        <v>45505</v>
      </c>
      <c r="K263" s="56">
        <v>5.2387914230019401</v>
      </c>
      <c r="L263" s="57">
        <v>0.19384745048461</v>
      </c>
      <c r="M263" s="57">
        <v>-0.51347881899871839</v>
      </c>
      <c r="N263" s="58">
        <v>-3.7302622048384801</v>
      </c>
      <c r="O263" s="58">
        <v>-3.9102784462014415</v>
      </c>
      <c r="P263" s="11">
        <v>-0.85999999999999943</v>
      </c>
      <c r="R263" s="2">
        <v>45505</v>
      </c>
      <c r="S263" s="76">
        <v>6.8266139005688737</v>
      </c>
      <c r="T263" s="77">
        <v>1.9117016716673723</v>
      </c>
      <c r="U263" s="77">
        <v>1.8588058580548292</v>
      </c>
      <c r="V263" s="77">
        <v>-0.14274981217129806</v>
      </c>
      <c r="W263" s="77">
        <v>-2.0070113935144542</v>
      </c>
      <c r="X263" s="78">
        <v>-0.73999999999999488</v>
      </c>
      <c r="Z263" s="2">
        <v>45505</v>
      </c>
      <c r="AA263" s="76">
        <v>2.7254527254527168</v>
      </c>
      <c r="AB263" s="77">
        <v>3.6157363849200226</v>
      </c>
      <c r="AC263" s="77">
        <v>2.3904919438828776</v>
      </c>
      <c r="AD263" s="77">
        <v>4.0090865023619271</v>
      </c>
      <c r="AE263" s="77">
        <v>0.32450266439479958</v>
      </c>
      <c r="AF263" s="78">
        <v>0.23625000000001251</v>
      </c>
      <c r="AH263" s="2">
        <v>45505</v>
      </c>
      <c r="AI263" s="76">
        <v>2.7290154110881408</v>
      </c>
      <c r="AJ263" s="77">
        <v>4.2119806135114528</v>
      </c>
      <c r="AK263" s="77">
        <v>1.7083033200183264</v>
      </c>
      <c r="AL263" s="77">
        <v>5.4030571398427627</v>
      </c>
      <c r="AM263" s="77">
        <v>1.092632594425694</v>
      </c>
      <c r="AN263" s="78">
        <v>-0.23333333333333428</v>
      </c>
      <c r="AQ263" s="172">
        <v>45505</v>
      </c>
      <c r="AR263" s="173">
        <f>IF(MONTH(Serie_Encadeada[[#This Row],[Período]])=1,Serie_Encadeada[[#This Row],[Fat.real]],Serie_Encadeada[[#This Row],[Fat.real]]+AR262)</f>
        <v>903.07999999999993</v>
      </c>
      <c r="AS263" s="173">
        <f>IF(MONTH(Serie_Encadeada[[#This Row],[Período]])=1,Serie_Encadeada[[#This Row],[Emprego]],Serie_Encadeada[[#This Row],[Emprego]]+AS262)</f>
        <v>947.1099999999999</v>
      </c>
      <c r="AT263" s="173">
        <f>IF(MONTH(Serie_Encadeada[[#This Row],[Período]])=1,Serie_Encadeada[[#This Row],[Horas]],Serie_Encadeada[[#This Row],[Horas]]+AT262)</f>
        <v>835.66000000000008</v>
      </c>
      <c r="AU263" s="173">
        <f>IF(MONTH(Serie_Encadeada[[#This Row],[Período]])=1,Serie_Encadeada[[#This Row],[Massa Real]],Serie_Encadeada[[#This Row],[Massa Real]]+AU262)</f>
        <v>1094.29</v>
      </c>
      <c r="AV263" s="173">
        <f>IF(MONTH(Serie_Encadeada[[#This Row],[Período]])=1,Serie_Encadeada[[#This Row],[RMR Real]],Serie_Encadeada[[#This Row],[RMR Real]]+AV262)</f>
        <v>924.40000000000009</v>
      </c>
      <c r="AW263" s="173">
        <f>IF(MONTH(Serie_Encadeada[[#This Row],[Período]])=1,Serie_Encadeada[[#This Row],[UCI]],Serie_Encadeada[[#This Row],[UCI]]+AW262)</f>
        <v>648.61</v>
      </c>
      <c r="AX263" s="173">
        <f t="shared" ref="AX263" si="535">AW263/MONTH(AQ263)</f>
        <v>81.076250000000002</v>
      </c>
      <c r="AY263" s="172">
        <v>43221</v>
      </c>
      <c r="AZ263" s="174">
        <f t="shared" ref="AZ263" si="536">SUM(C252:C263)</f>
        <v>1361.18</v>
      </c>
      <c r="BA263" s="175">
        <f t="shared" ref="BA263" si="537">SUM(D252:D263)</f>
        <v>1410.5300000000002</v>
      </c>
      <c r="BB263" s="175">
        <f t="shared" ref="BB263" si="538">SUM(E252:E263)</f>
        <v>1242.55</v>
      </c>
      <c r="BC263" s="176">
        <f t="shared" ref="BC263" si="539">SUM(F252:F263)</f>
        <v>1698.3700000000001</v>
      </c>
      <c r="BD263" s="176">
        <f t="shared" ref="BD263" si="540">SUM(G252:G263)</f>
        <v>1446.12</v>
      </c>
      <c r="BE263" s="176">
        <f t="shared" ref="BE263" si="541">SUM(H252:H263)/12</f>
        <v>81.034166666666664</v>
      </c>
    </row>
    <row r="264" spans="1:57" x14ac:dyDescent="0.3">
      <c r="A264" s="2">
        <v>45536</v>
      </c>
      <c r="B264" s="31" t="str">
        <f>MONTH(Serie_Encadeada[[#This Row],[Período]])&amp;YEAR(Serie_Encadeada[[#This Row],[Período]])</f>
        <v>92024</v>
      </c>
      <c r="C264" s="5">
        <v>124.59</v>
      </c>
      <c r="D264" s="5">
        <v>119.48</v>
      </c>
      <c r="E264" s="5">
        <v>105.7</v>
      </c>
      <c r="F264" s="5">
        <v>132.06</v>
      </c>
      <c r="G264" s="5">
        <v>110.53</v>
      </c>
      <c r="H264" s="5">
        <v>82.96</v>
      </c>
      <c r="I264" s="110"/>
      <c r="J264" s="2">
        <v>45536</v>
      </c>
      <c r="K264" s="56">
        <v>-3.8434822875665589</v>
      </c>
      <c r="L264" s="57">
        <v>0.50471063257066673</v>
      </c>
      <c r="M264" s="57">
        <v>-2.5806451612903198</v>
      </c>
      <c r="N264" s="58">
        <v>-0.63953050936723677</v>
      </c>
      <c r="O264" s="58">
        <v>-1.144799212950542</v>
      </c>
      <c r="P264" s="11">
        <v>1.8099999999999881</v>
      </c>
      <c r="R264" s="2">
        <v>45536</v>
      </c>
      <c r="S264" s="76">
        <v>6.3689917186032687</v>
      </c>
      <c r="T264" s="77">
        <v>2.7608153435968075</v>
      </c>
      <c r="U264" s="77">
        <v>3.2327375720285207</v>
      </c>
      <c r="V264" s="77">
        <v>1.0714832389407667</v>
      </c>
      <c r="W264" s="77">
        <v>-1.6374477173622883</v>
      </c>
      <c r="X264" s="78">
        <v>1.4399999999999977</v>
      </c>
      <c r="Z264" s="2">
        <v>45536</v>
      </c>
      <c r="AA264" s="76">
        <v>3.1538268506900722</v>
      </c>
      <c r="AB264" s="77">
        <v>3.5192608193491401</v>
      </c>
      <c r="AC264" s="77">
        <v>2.4843773814967411</v>
      </c>
      <c r="AD264" s="77">
        <v>3.6845709647691374</v>
      </c>
      <c r="AE264" s="77">
        <v>0.11124223722649799</v>
      </c>
      <c r="AF264" s="78">
        <v>0.37000000000001876</v>
      </c>
      <c r="AH264" s="2">
        <v>45536</v>
      </c>
      <c r="AI264" s="76">
        <v>3.134019064843049</v>
      </c>
      <c r="AJ264" s="77">
        <v>3.9721121104925401</v>
      </c>
      <c r="AK264" s="77">
        <v>2.1372531337361109</v>
      </c>
      <c r="AL264" s="77">
        <v>4.7565928546336451</v>
      </c>
      <c r="AM264" s="77">
        <v>0.68949170030466611</v>
      </c>
      <c r="AN264" s="78">
        <v>-1.5000000000000568E-2</v>
      </c>
      <c r="AQ264" s="172">
        <v>45536</v>
      </c>
      <c r="AR264" s="173">
        <f>IF(MONTH(Serie_Encadeada[[#This Row],[Período]])=1,Serie_Encadeada[[#This Row],[Fat.real]],Serie_Encadeada[[#This Row],[Fat.real]]+AR263)</f>
        <v>1027.6699999999998</v>
      </c>
      <c r="AS264" s="173">
        <f>IF(MONTH(Serie_Encadeada[[#This Row],[Período]])=1,Serie_Encadeada[[#This Row],[Emprego]],Serie_Encadeada[[#This Row],[Emprego]]+AS263)</f>
        <v>1066.5899999999999</v>
      </c>
      <c r="AT264" s="173">
        <f>IF(MONTH(Serie_Encadeada[[#This Row],[Período]])=1,Serie_Encadeada[[#This Row],[Horas]],Serie_Encadeada[[#This Row],[Horas]]+AT263)</f>
        <v>941.36000000000013</v>
      </c>
      <c r="AU264" s="173">
        <f>IF(MONTH(Serie_Encadeada[[#This Row],[Período]])=1,Serie_Encadeada[[#This Row],[Massa Real]],Serie_Encadeada[[#This Row],[Massa Real]]+AU263)</f>
        <v>1226.3499999999999</v>
      </c>
      <c r="AV264" s="173">
        <f>IF(MONTH(Serie_Encadeada[[#This Row],[Período]])=1,Serie_Encadeada[[#This Row],[RMR Real]],Serie_Encadeada[[#This Row],[RMR Real]]+AV263)</f>
        <v>1034.93</v>
      </c>
      <c r="AW264" s="173">
        <f>IF(MONTH(Serie_Encadeada[[#This Row],[Período]])=1,Serie_Encadeada[[#This Row],[UCI]],Serie_Encadeada[[#This Row],[UCI]]+AW263)</f>
        <v>731.57</v>
      </c>
      <c r="AX264" s="173">
        <f t="shared" ref="AX264" si="542">AW264/MONTH(AQ264)</f>
        <v>81.285555555555561</v>
      </c>
      <c r="AY264" s="172">
        <v>43221</v>
      </c>
      <c r="AZ264" s="174">
        <f t="shared" ref="AZ264" si="543">SUM(C253:C264)</f>
        <v>1368.6399999999999</v>
      </c>
      <c r="BA264" s="175">
        <f t="shared" ref="BA264" si="544">SUM(D253:D264)</f>
        <v>1413.7400000000002</v>
      </c>
      <c r="BB264" s="175">
        <f t="shared" ref="BB264" si="545">SUM(E253:E264)</f>
        <v>1245.8599999999999</v>
      </c>
      <c r="BC264" s="176">
        <f t="shared" ref="BC264" si="546">SUM(F253:F264)</f>
        <v>1699.7700000000002</v>
      </c>
      <c r="BD264" s="176">
        <f t="shared" ref="BD264" si="547">SUM(G253:G264)</f>
        <v>1444.28</v>
      </c>
      <c r="BE264" s="176">
        <f t="shared" ref="BE264" si="548">SUM(H253:H264)/12</f>
        <v>81.154166666666669</v>
      </c>
    </row>
    <row r="265" spans="1:57" x14ac:dyDescent="0.3">
      <c r="A265" s="2">
        <v>45566</v>
      </c>
      <c r="B265" s="31" t="str">
        <f>MONTH(Serie_Encadeada[[#This Row],[Período]])&amp;YEAR(Serie_Encadeada[[#This Row],[Período]])</f>
        <v>102024</v>
      </c>
      <c r="C265" s="5">
        <v>125.4</v>
      </c>
      <c r="D265" s="5">
        <v>119.17</v>
      </c>
      <c r="E265" s="5">
        <v>107.71</v>
      </c>
      <c r="F265" s="5">
        <v>132.72999999999999</v>
      </c>
      <c r="G265" s="5">
        <v>111.38</v>
      </c>
      <c r="H265" s="5">
        <v>82.25</v>
      </c>
      <c r="I265" s="110"/>
      <c r="J265" s="2">
        <v>45566</v>
      </c>
      <c r="K265" s="56">
        <v>0.65013243438478385</v>
      </c>
      <c r="L265" s="57">
        <v>-0.25945764981587066</v>
      </c>
      <c r="M265" s="57">
        <v>1.9016083254493763</v>
      </c>
      <c r="N265" s="58">
        <v>0.50734514614568182</v>
      </c>
      <c r="O265" s="58">
        <v>0.7690219849814478</v>
      </c>
      <c r="P265" s="11">
        <v>-0.70999999999999375</v>
      </c>
      <c r="R265" s="2">
        <v>45566</v>
      </c>
      <c r="S265" s="76">
        <v>8.2714557071317678</v>
      </c>
      <c r="T265" s="77">
        <v>2.8568962540997775</v>
      </c>
      <c r="U265" s="77">
        <v>4.1380643913757966</v>
      </c>
      <c r="V265" s="77">
        <v>2.851607903913195</v>
      </c>
      <c r="W265" s="77">
        <v>0</v>
      </c>
      <c r="X265" s="78">
        <v>0.51000000000000512</v>
      </c>
      <c r="Z265" s="2">
        <v>45566</v>
      </c>
      <c r="AA265" s="76">
        <v>3.6868182758279606</v>
      </c>
      <c r="AB265" s="77">
        <v>3.4523072091014728</v>
      </c>
      <c r="AC265" s="77">
        <v>2.651741244850645</v>
      </c>
      <c r="AD265" s="77">
        <v>3.6026284093854333</v>
      </c>
      <c r="AE265" s="77">
        <v>0.10042264836355541</v>
      </c>
      <c r="AF265" s="78">
        <v>0.38400000000001455</v>
      </c>
      <c r="AH265" s="2">
        <v>45566</v>
      </c>
      <c r="AI265" s="76">
        <v>3.7011956088274949</v>
      </c>
      <c r="AJ265" s="77">
        <v>3.7493410648392396</v>
      </c>
      <c r="AK265" s="77">
        <v>2.438584703125255</v>
      </c>
      <c r="AL265" s="77">
        <v>4.3876581793669702</v>
      </c>
      <c r="AM265" s="77">
        <v>0.53249618899783768</v>
      </c>
      <c r="AN265" s="78">
        <v>0.10083333333332689</v>
      </c>
      <c r="AQ265" s="172">
        <v>45566</v>
      </c>
      <c r="AR265" s="173">
        <f>IF(MONTH(Serie_Encadeada[[#This Row],[Período]])=1,Serie_Encadeada[[#This Row],[Fat.real]],Serie_Encadeada[[#This Row],[Fat.real]]+AR264)</f>
        <v>1153.07</v>
      </c>
      <c r="AS265" s="173">
        <f>IF(MONTH(Serie_Encadeada[[#This Row],[Período]])=1,Serie_Encadeada[[#This Row],[Emprego]],Serie_Encadeada[[#This Row],[Emprego]]+AS264)</f>
        <v>1185.76</v>
      </c>
      <c r="AT265" s="173">
        <f>IF(MONTH(Serie_Encadeada[[#This Row],[Período]])=1,Serie_Encadeada[[#This Row],[Horas]],Serie_Encadeada[[#This Row],[Horas]]+AT264)</f>
        <v>1049.0700000000002</v>
      </c>
      <c r="AU265" s="173">
        <f>IF(MONTH(Serie_Encadeada[[#This Row],[Período]])=1,Serie_Encadeada[[#This Row],[Massa Real]],Serie_Encadeada[[#This Row],[Massa Real]]+AU264)</f>
        <v>1359.08</v>
      </c>
      <c r="AV265" s="173">
        <f>IF(MONTH(Serie_Encadeada[[#This Row],[Período]])=1,Serie_Encadeada[[#This Row],[RMR Real]],Serie_Encadeada[[#This Row],[RMR Real]]+AV264)</f>
        <v>1146.31</v>
      </c>
      <c r="AW265" s="173">
        <f>IF(MONTH(Serie_Encadeada[[#This Row],[Período]])=1,Serie_Encadeada[[#This Row],[UCI]],Serie_Encadeada[[#This Row],[UCI]]+AW264)</f>
        <v>813.82</v>
      </c>
      <c r="AX265" s="173">
        <f t="shared" ref="AX265" si="549">AW265/MONTH(AQ265)</f>
        <v>81.382000000000005</v>
      </c>
      <c r="AY265" s="172">
        <v>43221</v>
      </c>
      <c r="AZ265" s="174">
        <f t="shared" ref="AZ265" si="550">SUM(C254:C265)</f>
        <v>1378.22</v>
      </c>
      <c r="BA265" s="175">
        <f t="shared" ref="BA265" si="551">SUM(D254:D265)</f>
        <v>1417.0500000000002</v>
      </c>
      <c r="BB265" s="175">
        <f t="shared" ref="BB265" si="552">SUM(E254:E265)</f>
        <v>1250.1400000000001</v>
      </c>
      <c r="BC265" s="176">
        <f t="shared" ref="BC265" si="553">SUM(F254:F265)</f>
        <v>1703.45</v>
      </c>
      <c r="BD265" s="176">
        <f t="shared" ref="BD265" si="554">SUM(G254:G265)</f>
        <v>1444.2799999999997</v>
      </c>
      <c r="BE265" s="176">
        <f t="shared" ref="BE265" si="555">SUM(H254:H265)/12</f>
        <v>81.196666666666673</v>
      </c>
    </row>
    <row r="266" spans="1:57" x14ac:dyDescent="0.3">
      <c r="A266" s="2">
        <v>45597</v>
      </c>
      <c r="B266" s="31" t="str">
        <f>MONTH(Serie_Encadeada[[#This Row],[Período]])&amp;YEAR(Serie_Encadeada[[#This Row],[Período]])</f>
        <v>112024</v>
      </c>
      <c r="C266" s="5">
        <v>121.89</v>
      </c>
      <c r="D266" s="5">
        <v>118.94</v>
      </c>
      <c r="E266" s="5">
        <v>105.85</v>
      </c>
      <c r="F266" s="5">
        <v>147.01</v>
      </c>
      <c r="G266" s="5">
        <v>123.6</v>
      </c>
      <c r="H266" s="5">
        <v>80.900000000000006</v>
      </c>
      <c r="I266" s="110"/>
      <c r="J266" s="2">
        <v>45597</v>
      </c>
      <c r="K266" s="56">
        <v>-2.799043062200961</v>
      </c>
      <c r="L266" s="57">
        <v>-0.19300159436100023</v>
      </c>
      <c r="M266" s="57">
        <v>-1.7268591588524738</v>
      </c>
      <c r="N266" s="58">
        <v>10.758683040759438</v>
      </c>
      <c r="O266" s="58">
        <v>10.971449093194469</v>
      </c>
      <c r="P266" s="11">
        <v>-1.3499999999999943</v>
      </c>
      <c r="R266" s="2">
        <v>45597</v>
      </c>
      <c r="S266" s="76">
        <v>6.8273444347064034</v>
      </c>
      <c r="T266" s="77">
        <v>2.4285222183947579</v>
      </c>
      <c r="U266" s="77">
        <v>3.3792362535403786</v>
      </c>
      <c r="V266" s="77">
        <v>-1.1032626976118498</v>
      </c>
      <c r="W266" s="77">
        <v>-3.4525855335104012</v>
      </c>
      <c r="X266" s="78">
        <v>-0.92999999999999261</v>
      </c>
      <c r="Z266" s="2">
        <v>45597</v>
      </c>
      <c r="AA266" s="76">
        <v>3.9790567376465087</v>
      </c>
      <c r="AB266" s="77">
        <v>3.3581291441880441</v>
      </c>
      <c r="AC266" s="77">
        <v>2.7179906791419066</v>
      </c>
      <c r="AD266" s="77">
        <v>3.1236519750491203</v>
      </c>
      <c r="AE266" s="77">
        <v>-0.25683721076359839</v>
      </c>
      <c r="AF266" s="78">
        <v>0.26454545454546974</v>
      </c>
      <c r="AH266" s="2">
        <v>45597</v>
      </c>
      <c r="AI266" s="76">
        <v>3.9900062273508645</v>
      </c>
      <c r="AJ266" s="77">
        <v>3.4920843173270417</v>
      </c>
      <c r="AK266" s="77">
        <v>2.6884450924818317</v>
      </c>
      <c r="AL266" s="77">
        <v>3.6608170748792364</v>
      </c>
      <c r="AM266" s="77">
        <v>9.6630447628374097E-2</v>
      </c>
      <c r="AN266" s="78">
        <v>0.13749999999998863</v>
      </c>
      <c r="AQ266" s="172">
        <v>45597</v>
      </c>
      <c r="AR266" s="173">
        <f>IF(MONTH(Serie_Encadeada[[#This Row],[Período]])=1,Serie_Encadeada[[#This Row],[Fat.real]],Serie_Encadeada[[#This Row],[Fat.real]]+AR265)</f>
        <v>1274.96</v>
      </c>
      <c r="AS266" s="173">
        <f>IF(MONTH(Serie_Encadeada[[#This Row],[Período]])=1,Serie_Encadeada[[#This Row],[Emprego]],Serie_Encadeada[[#This Row],[Emprego]]+AS265)</f>
        <v>1304.7</v>
      </c>
      <c r="AT266" s="173">
        <f>IF(MONTH(Serie_Encadeada[[#This Row],[Período]])=1,Serie_Encadeada[[#This Row],[Horas]],Serie_Encadeada[[#This Row],[Horas]]+AT265)</f>
        <v>1154.92</v>
      </c>
      <c r="AU266" s="173">
        <f>IF(MONTH(Serie_Encadeada[[#This Row],[Período]])=1,Serie_Encadeada[[#This Row],[Massa Real]],Serie_Encadeada[[#This Row],[Massa Real]]+AU265)</f>
        <v>1506.09</v>
      </c>
      <c r="AV266" s="173">
        <f>IF(MONTH(Serie_Encadeada[[#This Row],[Período]])=1,Serie_Encadeada[[#This Row],[RMR Real]],Serie_Encadeada[[#This Row],[RMR Real]]+AV265)</f>
        <v>1269.9099999999999</v>
      </c>
      <c r="AW266" s="173">
        <f>IF(MONTH(Serie_Encadeada[[#This Row],[Período]])=1,Serie_Encadeada[[#This Row],[UCI]],Serie_Encadeada[[#This Row],[UCI]]+AW265)</f>
        <v>894.72</v>
      </c>
      <c r="AX266" s="173">
        <f t="shared" ref="AX266" si="556">AW266/MONTH(AQ266)</f>
        <v>81.338181818181823</v>
      </c>
      <c r="AY266" s="172">
        <v>43221</v>
      </c>
      <c r="AZ266" s="174">
        <f t="shared" ref="AZ266" si="557">SUM(C255:C266)</f>
        <v>1386.0100000000002</v>
      </c>
      <c r="BA266" s="175">
        <f t="shared" ref="BA266" si="558">SUM(D255:D266)</f>
        <v>1419.8700000000001</v>
      </c>
      <c r="BB266" s="175">
        <f t="shared" ref="BB266" si="559">SUM(E255:E266)</f>
        <v>1253.5999999999999</v>
      </c>
      <c r="BC266" s="176">
        <f t="shared" ref="BC266" si="560">SUM(F255:F266)</f>
        <v>1701.81</v>
      </c>
      <c r="BD266" s="176">
        <f t="shared" ref="BD266" si="561">SUM(G255:G266)</f>
        <v>1439.8599999999997</v>
      </c>
      <c r="BE266" s="176">
        <f t="shared" ref="BE266" si="562">SUM(H255:H266)/12</f>
        <v>81.119166666666658</v>
      </c>
    </row>
    <row r="267" spans="1:57" x14ac:dyDescent="0.3">
      <c r="A267" s="2">
        <v>45627</v>
      </c>
      <c r="B267" s="31" t="str">
        <f>MONTH(Serie_Encadeada[[#This Row],[Período]])&amp;YEAR(Serie_Encadeada[[#This Row],[Período]])</f>
        <v>122024</v>
      </c>
      <c r="C267" s="5">
        <v>115.62</v>
      </c>
      <c r="D267" s="5">
        <v>118.17</v>
      </c>
      <c r="E267" s="5">
        <v>99.84</v>
      </c>
      <c r="F267" s="5">
        <v>193.83</v>
      </c>
      <c r="G267" s="5">
        <v>164.03</v>
      </c>
      <c r="H267" s="5">
        <v>79.06</v>
      </c>
      <c r="I267" s="110"/>
      <c r="J267" s="2">
        <v>45627</v>
      </c>
      <c r="K267" s="56">
        <v>-5.1439822791041072</v>
      </c>
      <c r="L267" s="57">
        <v>-0.64738523625356992</v>
      </c>
      <c r="M267" s="57">
        <v>-5.6778460085025895</v>
      </c>
      <c r="N267" s="58">
        <v>31.848173593633103</v>
      </c>
      <c r="O267" s="58">
        <v>32.710355987055024</v>
      </c>
      <c r="P267" s="11">
        <v>-1.8400000000000034</v>
      </c>
      <c r="R267" s="2">
        <v>45627</v>
      </c>
      <c r="S267" s="76">
        <v>4.115263394867184</v>
      </c>
      <c r="T267" s="77">
        <v>2.6048450117218027</v>
      </c>
      <c r="U267" s="77">
        <v>1.1755168220510706</v>
      </c>
      <c r="V267" s="77">
        <v>-0.96566523605149523</v>
      </c>
      <c r="W267" s="77">
        <v>-3.483377463959981</v>
      </c>
      <c r="X267" s="78">
        <v>0.35000000000000853</v>
      </c>
      <c r="Z267" s="2">
        <v>45627</v>
      </c>
      <c r="AA267" s="76">
        <v>3.9903680770553938</v>
      </c>
      <c r="AB267" s="77">
        <v>3.2951476609460828</v>
      </c>
      <c r="AC267" s="77">
        <v>2.5935374149659696</v>
      </c>
      <c r="AD267" s="77">
        <v>2.6403975389296996</v>
      </c>
      <c r="AE267" s="77">
        <v>-0.63681026657335482</v>
      </c>
      <c r="AF267" s="78">
        <v>0.27166666666666117</v>
      </c>
      <c r="AH267" s="2">
        <v>45627</v>
      </c>
      <c r="AI267" s="56">
        <v>3.9903680770553938</v>
      </c>
      <c r="AJ267" s="58">
        <v>3.2951476609460828</v>
      </c>
      <c r="AK267" s="58">
        <v>2.5935374149659696</v>
      </c>
      <c r="AL267" s="58">
        <v>2.6403975389296996</v>
      </c>
      <c r="AM267" s="58">
        <v>-0.63681026657335482</v>
      </c>
      <c r="AN267" s="12">
        <v>0.27166666666666117</v>
      </c>
      <c r="AQ267" s="172">
        <v>45627</v>
      </c>
      <c r="AR267" s="173">
        <f>IF(MONTH(Serie_Encadeada[[#This Row],[Período]])=1,Serie_Encadeada[[#This Row],[Fat.real]],Serie_Encadeada[[#This Row],[Fat.real]]+AR266)</f>
        <v>1390.58</v>
      </c>
      <c r="AS267" s="173">
        <f>IF(MONTH(Serie_Encadeada[[#This Row],[Período]])=1,Serie_Encadeada[[#This Row],[Emprego]],Serie_Encadeada[[#This Row],[Emprego]]+AS266)</f>
        <v>1422.8700000000001</v>
      </c>
      <c r="AT267" s="173">
        <f>IF(MONTH(Serie_Encadeada[[#This Row],[Período]])=1,Serie_Encadeada[[#This Row],[Horas]],Serie_Encadeada[[#This Row],[Horas]]+AT266)</f>
        <v>1254.76</v>
      </c>
      <c r="AU267" s="173">
        <f>IF(MONTH(Serie_Encadeada[[#This Row],[Período]])=1,Serie_Encadeada[[#This Row],[Massa Real]],Serie_Encadeada[[#This Row],[Massa Real]]+AU266)</f>
        <v>1699.9199999999998</v>
      </c>
      <c r="AV267" s="173">
        <f>IF(MONTH(Serie_Encadeada[[#This Row],[Período]])=1,Serie_Encadeada[[#This Row],[RMR Real]],Serie_Encadeada[[#This Row],[RMR Real]]+AV266)</f>
        <v>1433.9399999999998</v>
      </c>
      <c r="AW267" s="173">
        <f>IF(MONTH(Serie_Encadeada[[#This Row],[Período]])=1,Serie_Encadeada[[#This Row],[UCI]],Serie_Encadeada[[#This Row],[UCI]]+AW266)</f>
        <v>973.78</v>
      </c>
      <c r="AX267" s="173">
        <f t="shared" ref="AX267" si="563">AW267/MONTH(AQ267)</f>
        <v>81.148333333333326</v>
      </c>
      <c r="AY267" s="172">
        <v>43221</v>
      </c>
      <c r="AZ267" s="174">
        <f t="shared" ref="AZ267" si="564">SUM(C256:C267)</f>
        <v>1390.58</v>
      </c>
      <c r="BA267" s="175">
        <f t="shared" ref="BA267" si="565">SUM(D256:D267)</f>
        <v>1422.8700000000001</v>
      </c>
      <c r="BB267" s="175">
        <f t="shared" ref="BB267" si="566">SUM(E256:E267)</f>
        <v>1254.76</v>
      </c>
      <c r="BC267" s="176">
        <f t="shared" ref="BC267" si="567">SUM(F256:F267)</f>
        <v>1699.9199999999998</v>
      </c>
      <c r="BD267" s="176">
        <f t="shared" ref="BD267" si="568">SUM(G256:G267)</f>
        <v>1433.9399999999998</v>
      </c>
      <c r="BE267" s="176">
        <f t="shared" ref="BE267" si="569">SUM(H256:H267)/12</f>
        <v>81.148333333333326</v>
      </c>
    </row>
    <row r="268" spans="1:57" x14ac:dyDescent="0.3">
      <c r="A268" s="2">
        <v>45658</v>
      </c>
      <c r="B268" s="31" t="str">
        <f>MONTH(Serie_Encadeada[[#This Row],[Período]])&amp;YEAR(Serie_Encadeada[[#This Row],[Período]])</f>
        <v>12025</v>
      </c>
      <c r="C268" s="5">
        <v>101.67</v>
      </c>
      <c r="D268" s="5">
        <v>119.75</v>
      </c>
      <c r="E268" s="5">
        <v>101.34</v>
      </c>
      <c r="F268" s="5">
        <v>139.71</v>
      </c>
      <c r="G268" s="5">
        <v>116.67</v>
      </c>
      <c r="H268" s="5">
        <v>78.849999999999994</v>
      </c>
      <c r="I268" s="110"/>
      <c r="J268" s="2">
        <v>45658</v>
      </c>
      <c r="K268" s="56">
        <v>-12.065386611312924</v>
      </c>
      <c r="L268" s="57">
        <v>1.3370567826013355</v>
      </c>
      <c r="M268" s="57">
        <v>1.502403846153846</v>
      </c>
      <c r="N268" s="58">
        <v>-27.92137440024764</v>
      </c>
      <c r="O268" s="58">
        <v>-28.872767176735962</v>
      </c>
      <c r="P268" s="11">
        <v>-0.21000000000000796</v>
      </c>
      <c r="R268" s="2">
        <v>45658</v>
      </c>
      <c r="S268" s="76">
        <v>9.5345830639948392</v>
      </c>
      <c r="T268" s="77">
        <v>1.9409210862347843</v>
      </c>
      <c r="U268" s="77">
        <v>1.7674231773448534</v>
      </c>
      <c r="V268" s="77">
        <v>-1.6819141449683226</v>
      </c>
      <c r="W268" s="77">
        <v>-3.5546003141274674</v>
      </c>
      <c r="X268" s="78">
        <v>0.25</v>
      </c>
      <c r="Z268" s="2">
        <v>45658</v>
      </c>
      <c r="AA268" s="76">
        <v>9.5345830639948392</v>
      </c>
      <c r="AB268" s="77">
        <v>1.9409210862347843</v>
      </c>
      <c r="AC268" s="77">
        <v>1.7674231773448534</v>
      </c>
      <c r="AD268" s="77">
        <v>-1.6819141449683226</v>
      </c>
      <c r="AE268" s="77">
        <v>-3.5546003141274674</v>
      </c>
      <c r="AF268" s="78">
        <v>0.25</v>
      </c>
      <c r="AH268" s="2">
        <v>45658</v>
      </c>
      <c r="AI268" s="76">
        <v>5.0008253425171869</v>
      </c>
      <c r="AJ268" s="77">
        <v>2.8692074491121864</v>
      </c>
      <c r="AK268" s="77">
        <v>2.6845473044202834</v>
      </c>
      <c r="AL268" s="77">
        <v>1.8448745485306999</v>
      </c>
      <c r="AM268" s="77">
        <v>-0.99857346647645151</v>
      </c>
      <c r="AN268" s="78">
        <v>0.40250000000000341</v>
      </c>
      <c r="AQ268" s="172">
        <v>45658</v>
      </c>
      <c r="AR268" s="173">
        <f>IF(MONTH(Serie_Encadeada[[#This Row],[Período]])=1,Serie_Encadeada[[#This Row],[Fat.real]],Serie_Encadeada[[#This Row],[Fat.real]]+AR267)</f>
        <v>101.67</v>
      </c>
      <c r="AS268" s="173">
        <f>IF(MONTH(Serie_Encadeada[[#This Row],[Período]])=1,Serie_Encadeada[[#This Row],[Emprego]],Serie_Encadeada[[#This Row],[Emprego]]+AS267)</f>
        <v>119.75</v>
      </c>
      <c r="AT268" s="173">
        <f>IF(MONTH(Serie_Encadeada[[#This Row],[Período]])=1,Serie_Encadeada[[#This Row],[Horas]],Serie_Encadeada[[#This Row],[Horas]]+AT267)</f>
        <v>101.34</v>
      </c>
      <c r="AU268" s="173">
        <f>IF(MONTH(Serie_Encadeada[[#This Row],[Período]])=1,Serie_Encadeada[[#This Row],[Massa Real]],Serie_Encadeada[[#This Row],[Massa Real]]+AU267)</f>
        <v>139.71</v>
      </c>
      <c r="AV268" s="173">
        <f>IF(MONTH(Serie_Encadeada[[#This Row],[Período]])=1,Serie_Encadeada[[#This Row],[RMR Real]],Serie_Encadeada[[#This Row],[RMR Real]]+AV267)</f>
        <v>116.67</v>
      </c>
      <c r="AW268" s="173">
        <f>IF(MONTH(Serie_Encadeada[[#This Row],[Período]])=1,Serie_Encadeada[[#This Row],[UCI]],Serie_Encadeada[[#This Row],[UCI]]+AW267)</f>
        <v>78.849999999999994</v>
      </c>
      <c r="AX268" s="173">
        <f t="shared" ref="AX268" si="570">AW268/MONTH(AQ268)</f>
        <v>78.849999999999994</v>
      </c>
      <c r="AY268" s="172">
        <v>43221</v>
      </c>
      <c r="AZ268" s="174">
        <f t="shared" ref="AZ268" si="571">SUM(C257:C268)</f>
        <v>1399.4300000000003</v>
      </c>
      <c r="BA268" s="175">
        <f t="shared" ref="BA268" si="572">SUM(D257:D268)</f>
        <v>1425.15</v>
      </c>
      <c r="BB268" s="175">
        <f t="shared" ref="BB268" si="573">SUM(E257:E268)</f>
        <v>1256.5199999999998</v>
      </c>
      <c r="BC268" s="176">
        <f t="shared" ref="BC268" si="574">SUM(F257:F268)</f>
        <v>1697.53</v>
      </c>
      <c r="BD268" s="176">
        <f t="shared" ref="BD268" si="575">SUM(G257:G268)</f>
        <v>1429.64</v>
      </c>
      <c r="BE268" s="176">
        <f t="shared" ref="BE268" si="576">SUM(H257:H268)/12</f>
        <v>81.169166666666669</v>
      </c>
    </row>
    <row r="269" spans="1:57" x14ac:dyDescent="0.3">
      <c r="A269" s="2">
        <v>45689</v>
      </c>
      <c r="B269" s="31" t="str">
        <f>MONTH(Serie_Encadeada[[#This Row],[Período]])&amp;YEAR(Serie_Encadeada[[#This Row],[Período]])</f>
        <v>22025</v>
      </c>
      <c r="C269" s="5">
        <v>105.31</v>
      </c>
      <c r="D269" s="5">
        <v>120.53</v>
      </c>
      <c r="E269" s="5">
        <v>104.43</v>
      </c>
      <c r="F269" s="5">
        <v>147.47999999999999</v>
      </c>
      <c r="G269" s="5">
        <v>122.37</v>
      </c>
      <c r="H269" s="5">
        <v>79.59</v>
      </c>
      <c r="I269" s="110"/>
      <c r="J269" s="2">
        <v>45689</v>
      </c>
      <c r="K269" s="56">
        <v>3.580210484902135</v>
      </c>
      <c r="L269" s="57">
        <v>0.65135699373695288</v>
      </c>
      <c r="M269" s="57">
        <v>3.0491415038484342</v>
      </c>
      <c r="N269" s="58">
        <v>5.5615202920334843</v>
      </c>
      <c r="O269" s="58">
        <v>4.8855746978657777</v>
      </c>
      <c r="P269" s="11">
        <v>0.74000000000000909</v>
      </c>
      <c r="R269" s="2">
        <v>45689</v>
      </c>
      <c r="S269" s="76">
        <v>0.78476409225763943</v>
      </c>
      <c r="T269" s="77">
        <v>2.1787046456425969</v>
      </c>
      <c r="U269" s="77">
        <v>3.0898321816387067</v>
      </c>
      <c r="V269" s="77">
        <v>4.1525423728813529</v>
      </c>
      <c r="W269" s="77">
        <v>1.9410196601132941</v>
      </c>
      <c r="X269" s="78">
        <v>-0.92999999999999261</v>
      </c>
      <c r="Z269" s="2">
        <v>45689</v>
      </c>
      <c r="AA269" s="76">
        <v>4.9009173381987816</v>
      </c>
      <c r="AB269" s="77">
        <v>2.0600603151679882</v>
      </c>
      <c r="AC269" s="77">
        <v>2.4342891278375225</v>
      </c>
      <c r="AD269" s="77">
        <v>1.2301727176595028</v>
      </c>
      <c r="AE269" s="77">
        <v>-0.81739346915064537</v>
      </c>
      <c r="AF269" s="78">
        <v>-0.34000000000000341</v>
      </c>
      <c r="AH269" s="2">
        <v>45689</v>
      </c>
      <c r="AI269" s="76">
        <v>4.4261317025878251</v>
      </c>
      <c r="AJ269" s="77">
        <v>2.4762779747634975</v>
      </c>
      <c r="AK269" s="77">
        <v>2.5598228316004827</v>
      </c>
      <c r="AL269" s="77">
        <v>1.284932810084441</v>
      </c>
      <c r="AM269" s="77">
        <v>-1.1868862866330256</v>
      </c>
      <c r="AN269" s="78">
        <v>0.19583333333333997</v>
      </c>
      <c r="AQ269" s="172">
        <v>45689</v>
      </c>
      <c r="AR269" s="173">
        <f>IF(MONTH(Serie_Encadeada[[#This Row],[Período]])=1,Serie_Encadeada[[#This Row],[Fat.real]],Serie_Encadeada[[#This Row],[Fat.real]]+AR268)</f>
        <v>206.98000000000002</v>
      </c>
      <c r="AS269" s="173">
        <f>IF(MONTH(Serie_Encadeada[[#This Row],[Período]])=1,Serie_Encadeada[[#This Row],[Emprego]],Serie_Encadeada[[#This Row],[Emprego]]+AS268)</f>
        <v>240.28</v>
      </c>
      <c r="AT269" s="173">
        <f>IF(MONTH(Serie_Encadeada[[#This Row],[Período]])=1,Serie_Encadeada[[#This Row],[Horas]],Serie_Encadeada[[#This Row],[Horas]]+AT268)</f>
        <v>205.77</v>
      </c>
      <c r="AU269" s="173">
        <f>IF(MONTH(Serie_Encadeada[[#This Row],[Período]])=1,Serie_Encadeada[[#This Row],[Massa Real]],Serie_Encadeada[[#This Row],[Massa Real]]+AU268)</f>
        <v>287.19</v>
      </c>
      <c r="AV269" s="173">
        <f>IF(MONTH(Serie_Encadeada[[#This Row],[Período]])=1,Serie_Encadeada[[#This Row],[RMR Real]],Serie_Encadeada[[#This Row],[RMR Real]]+AV268)</f>
        <v>239.04000000000002</v>
      </c>
      <c r="AW269" s="173">
        <f>IF(MONTH(Serie_Encadeada[[#This Row],[Período]])=1,Serie_Encadeada[[#This Row],[UCI]],Serie_Encadeada[[#This Row],[UCI]]+AW268)</f>
        <v>158.44</v>
      </c>
      <c r="AX269" s="173">
        <f t="shared" ref="AX269" si="577">AW269/MONTH(AQ269)</f>
        <v>79.22</v>
      </c>
      <c r="AY269" s="172">
        <v>43221</v>
      </c>
      <c r="AZ269" s="174">
        <f t="shared" ref="AZ269" si="578">SUM(C258:C269)</f>
        <v>1400.25</v>
      </c>
      <c r="BA269" s="175">
        <f t="shared" ref="BA269" si="579">SUM(D258:D269)</f>
        <v>1427.72</v>
      </c>
      <c r="BB269" s="175">
        <f t="shared" ref="BB269" si="580">SUM(E258:E269)</f>
        <v>1259.6500000000001</v>
      </c>
      <c r="BC269" s="176">
        <f t="shared" ref="BC269" si="581">SUM(F258:F269)</f>
        <v>1703.41</v>
      </c>
      <c r="BD269" s="176">
        <f t="shared" ref="BD269" si="582">SUM(G258:G269)</f>
        <v>1431.9700000000003</v>
      </c>
      <c r="BE269" s="176">
        <f t="shared" ref="BE269" si="583">SUM(H258:H269)/12</f>
        <v>81.091666666666683</v>
      </c>
    </row>
    <row r="270" spans="1:57" x14ac:dyDescent="0.3">
      <c r="A270" s="2">
        <v>45717</v>
      </c>
      <c r="B270" s="31" t="str">
        <f>MONTH(Serie_Encadeada[[#This Row],[Período]])&amp;YEAR(Serie_Encadeada[[#This Row],[Período]])</f>
        <v>32025</v>
      </c>
      <c r="C270" s="5">
        <v>112.14</v>
      </c>
      <c r="D270" s="5">
        <v>120.93</v>
      </c>
      <c r="E270" s="5">
        <v>105.55</v>
      </c>
      <c r="F270" s="5">
        <v>131.72</v>
      </c>
      <c r="G270" s="5">
        <v>108.92</v>
      </c>
      <c r="H270" s="5">
        <v>80.25</v>
      </c>
      <c r="I270" s="110"/>
      <c r="J270" s="2">
        <v>45717</v>
      </c>
      <c r="K270" s="56">
        <v>6.4856139018136911</v>
      </c>
      <c r="L270" s="57">
        <v>0.33186758483365608</v>
      </c>
      <c r="M270" s="57">
        <v>1.0724887484439245</v>
      </c>
      <c r="N270" s="58">
        <v>-10.68619473826959</v>
      </c>
      <c r="O270" s="58">
        <v>-10.991256026803956</v>
      </c>
      <c r="P270" s="11">
        <v>0.65999999999999659</v>
      </c>
      <c r="R270" s="2">
        <v>45717</v>
      </c>
      <c r="S270" s="76">
        <v>1.0361293810253227</v>
      </c>
      <c r="T270" s="77">
        <v>2.0937104263402313</v>
      </c>
      <c r="U270" s="77">
        <v>1.7545550949580575</v>
      </c>
      <c r="V270" s="77">
        <v>-4.5299702833949409</v>
      </c>
      <c r="W270" s="77">
        <v>-6.4823559714948029</v>
      </c>
      <c r="X270" s="78">
        <v>-0.37999999999999545</v>
      </c>
      <c r="Z270" s="2">
        <v>45717</v>
      </c>
      <c r="AA270" s="76">
        <v>3.5095686020110257</v>
      </c>
      <c r="AB270" s="77">
        <v>2.0713236125240311</v>
      </c>
      <c r="AC270" s="77">
        <v>2.2028167164571024</v>
      </c>
      <c r="AD270" s="77">
        <v>-0.65454028031398748</v>
      </c>
      <c r="AE270" s="77">
        <v>-2.6630860467718422</v>
      </c>
      <c r="AF270" s="78">
        <v>-0.35333333333333883</v>
      </c>
      <c r="AH270" s="2">
        <v>45717</v>
      </c>
      <c r="AI270" s="76">
        <v>4.693032915477608</v>
      </c>
      <c r="AJ270" s="77">
        <v>2.0630990016341979</v>
      </c>
      <c r="AK270" s="77">
        <v>2.6770743459929243</v>
      </c>
      <c r="AL270" s="77">
        <v>0.58436555443608884</v>
      </c>
      <c r="AM270" s="77">
        <v>-1.4664988032816244</v>
      </c>
      <c r="AN270" s="78">
        <v>0.22750000000000625</v>
      </c>
      <c r="AQ270" s="172">
        <v>45717</v>
      </c>
      <c r="AR270" s="173">
        <f>IF(MONTH(Serie_Encadeada[[#This Row],[Período]])=1,Serie_Encadeada[[#This Row],[Fat.real]],Serie_Encadeada[[#This Row],[Fat.real]]+AR269)</f>
        <v>319.12</v>
      </c>
      <c r="AS270" s="173">
        <f>IF(MONTH(Serie_Encadeada[[#This Row],[Período]])=1,Serie_Encadeada[[#This Row],[Emprego]],Serie_Encadeada[[#This Row],[Emprego]]+AS269)</f>
        <v>361.21000000000004</v>
      </c>
      <c r="AT270" s="173">
        <f>IF(MONTH(Serie_Encadeada[[#This Row],[Período]])=1,Serie_Encadeada[[#This Row],[Horas]],Serie_Encadeada[[#This Row],[Horas]]+AT269)</f>
        <v>311.32</v>
      </c>
      <c r="AU270" s="173">
        <f>IF(MONTH(Serie_Encadeada[[#This Row],[Período]])=1,Serie_Encadeada[[#This Row],[Massa Real]],Serie_Encadeada[[#This Row],[Massa Real]]+AU269)</f>
        <v>418.90999999999997</v>
      </c>
      <c r="AV270" s="173">
        <f>IF(MONTH(Serie_Encadeada[[#This Row],[Período]])=1,Serie_Encadeada[[#This Row],[RMR Real]],Serie_Encadeada[[#This Row],[RMR Real]]+AV269)</f>
        <v>347.96000000000004</v>
      </c>
      <c r="AW270" s="173">
        <f>IF(MONTH(Serie_Encadeada[[#This Row],[Período]])=1,Serie_Encadeada[[#This Row],[UCI]],Serie_Encadeada[[#This Row],[UCI]]+AW269)</f>
        <v>238.69</v>
      </c>
      <c r="AX270" s="173">
        <f t="shared" ref="AX270" si="584">AW270/MONTH(AQ270)</f>
        <v>79.563333333333333</v>
      </c>
      <c r="AY270" s="172">
        <v>43221</v>
      </c>
      <c r="AZ270" s="174">
        <f t="shared" ref="AZ270" si="585">SUM(C259:C270)</f>
        <v>1401.4</v>
      </c>
      <c r="BA270" s="175">
        <f t="shared" ref="BA270" si="586">SUM(D259:D270)</f>
        <v>1430.2</v>
      </c>
      <c r="BB270" s="175">
        <f t="shared" ref="BB270" si="587">SUM(E259:E270)</f>
        <v>1261.47</v>
      </c>
      <c r="BC270" s="176">
        <f t="shared" ref="BC270" si="588">SUM(F259:F270)</f>
        <v>1697.16</v>
      </c>
      <c r="BD270" s="176">
        <f t="shared" ref="BD270" si="589">SUM(G259:G270)</f>
        <v>1424.42</v>
      </c>
      <c r="BE270" s="176">
        <f t="shared" ref="BE270" si="590">SUM(H259:H270)/12</f>
        <v>81.06</v>
      </c>
    </row>
    <row r="271" spans="1:57" x14ac:dyDescent="0.3">
      <c r="A271" s="2">
        <v>45748</v>
      </c>
      <c r="B271" s="31" t="str">
        <f>MONTH(Serie_Encadeada[[#This Row],[Período]])&amp;YEAR(Serie_Encadeada[[#This Row],[Período]])</f>
        <v>42025</v>
      </c>
      <c r="C271" s="5">
        <v>113.25</v>
      </c>
      <c r="D271" s="5">
        <v>121.1</v>
      </c>
      <c r="E271" s="5">
        <v>104.94</v>
      </c>
      <c r="F271" s="5">
        <v>135.32</v>
      </c>
      <c r="G271" s="5">
        <v>111.74</v>
      </c>
      <c r="H271" s="5">
        <v>80.48</v>
      </c>
      <c r="I271" s="110"/>
      <c r="J271" s="2">
        <v>45748</v>
      </c>
      <c r="K271" s="56">
        <v>0.98983413590155112</v>
      </c>
      <c r="L271" s="57">
        <v>0.1405771934176693</v>
      </c>
      <c r="M271" s="57">
        <v>-0.57792515395547084</v>
      </c>
      <c r="N271" s="58">
        <v>2.7330701488004814</v>
      </c>
      <c r="O271" s="58">
        <v>2.5890561880279042</v>
      </c>
      <c r="P271" s="11">
        <v>0.23000000000000398</v>
      </c>
      <c r="R271" s="2">
        <v>45748</v>
      </c>
      <c r="S271" s="76">
        <v>-3.2134005640543584</v>
      </c>
      <c r="T271" s="77">
        <v>2.0562952974886213</v>
      </c>
      <c r="U271" s="77">
        <v>-0.4742033383915023</v>
      </c>
      <c r="V271" s="77">
        <v>0.49758633494243409</v>
      </c>
      <c r="W271" s="77">
        <v>-1.5246320613378022</v>
      </c>
      <c r="X271" s="78">
        <v>-1.2099999999999937</v>
      </c>
      <c r="Z271" s="2">
        <v>45748</v>
      </c>
      <c r="AA271" s="76">
        <v>1.6599656720979996</v>
      </c>
      <c r="AB271" s="77">
        <v>2.0675498370508518</v>
      </c>
      <c r="AC271" s="77">
        <v>1.514449457383241</v>
      </c>
      <c r="AD271" s="77">
        <v>-0.37568306010927494</v>
      </c>
      <c r="AE271" s="77">
        <v>-2.3887886187493361</v>
      </c>
      <c r="AF271" s="78">
        <v>-0.56749999999999545</v>
      </c>
      <c r="AH271" s="2">
        <v>45748</v>
      </c>
      <c r="AI271" s="76">
        <v>3.0373625077408541</v>
      </c>
      <c r="AJ271" s="77">
        <v>2.0159079418654957</v>
      </c>
      <c r="AK271" s="77">
        <v>2.1748114056055798</v>
      </c>
      <c r="AL271" s="77">
        <v>0.52458006950982716</v>
      </c>
      <c r="AM271" s="77">
        <v>-1.4805376470669467</v>
      </c>
      <c r="AN271" s="78">
        <v>7.0833333333325754E-2</v>
      </c>
      <c r="AQ271" s="172">
        <v>45748</v>
      </c>
      <c r="AR271" s="173">
        <f>IF(MONTH(Serie_Encadeada[[#This Row],[Período]])=1,Serie_Encadeada[[#This Row],[Fat.real]],Serie_Encadeada[[#This Row],[Fat.real]]+AR270)</f>
        <v>432.37</v>
      </c>
      <c r="AS271" s="173">
        <f>IF(MONTH(Serie_Encadeada[[#This Row],[Período]])=1,Serie_Encadeada[[#This Row],[Emprego]],Serie_Encadeada[[#This Row],[Emprego]]+AS270)</f>
        <v>482.31000000000006</v>
      </c>
      <c r="AT271" s="173">
        <f>IF(MONTH(Serie_Encadeada[[#This Row],[Período]])=1,Serie_Encadeada[[#This Row],[Horas]],Serie_Encadeada[[#This Row],[Horas]]+AT270)</f>
        <v>416.26</v>
      </c>
      <c r="AU271" s="173">
        <f>IF(MONTH(Serie_Encadeada[[#This Row],[Período]])=1,Serie_Encadeada[[#This Row],[Massa Real]],Serie_Encadeada[[#This Row],[Massa Real]]+AU270)</f>
        <v>554.23</v>
      </c>
      <c r="AV271" s="173">
        <f>IF(MONTH(Serie_Encadeada[[#This Row],[Período]])=1,Serie_Encadeada[[#This Row],[RMR Real]],Serie_Encadeada[[#This Row],[RMR Real]]+AV270)</f>
        <v>459.70000000000005</v>
      </c>
      <c r="AW271" s="173">
        <f>IF(MONTH(Serie_Encadeada[[#This Row],[Período]])=1,Serie_Encadeada[[#This Row],[UCI]],Serie_Encadeada[[#This Row],[UCI]]+AW270)</f>
        <v>319.17</v>
      </c>
      <c r="AX271" s="173">
        <f t="shared" ref="AX271" si="591">AW271/MONTH(AQ271)</f>
        <v>79.792500000000004</v>
      </c>
      <c r="AY271" s="172">
        <v>43221</v>
      </c>
      <c r="AZ271" s="174">
        <f t="shared" ref="AZ271" si="592">SUM(C260:C271)</f>
        <v>1397.64</v>
      </c>
      <c r="BA271" s="175">
        <f t="shared" ref="BA271" si="593">SUM(D260:D271)</f>
        <v>1432.6399999999999</v>
      </c>
      <c r="BB271" s="175">
        <f t="shared" ref="BB271" si="594">SUM(E260:E271)</f>
        <v>1260.9700000000003</v>
      </c>
      <c r="BC271" s="176">
        <f t="shared" ref="BC271" si="595">SUM(F260:F271)</f>
        <v>1697.83</v>
      </c>
      <c r="BD271" s="176">
        <f t="shared" ref="BD271" si="596">SUM(G260:G271)</f>
        <v>1422.6900000000003</v>
      </c>
      <c r="BE271" s="176">
        <f t="shared" ref="BE271" si="597">SUM(H260:H271)/12</f>
        <v>80.959166666666661</v>
      </c>
    </row>
    <row r="272" spans="1:57" x14ac:dyDescent="0.3">
      <c r="A272" s="2">
        <v>45778</v>
      </c>
      <c r="B272" s="31" t="str">
        <f>MONTH(Serie_Encadeada[[#This Row],[Período]])&amp;YEAR(Serie_Encadeada[[#This Row],[Período]])</f>
        <v>52025</v>
      </c>
      <c r="C272" s="5">
        <v>115.96</v>
      </c>
      <c r="D272" s="5">
        <v>120.39</v>
      </c>
      <c r="E272" s="5">
        <v>105.25</v>
      </c>
      <c r="F272" s="5">
        <v>130.19999999999999</v>
      </c>
      <c r="G272" s="5">
        <v>108.15</v>
      </c>
      <c r="H272" s="5">
        <v>81.12</v>
      </c>
      <c r="I272" s="110"/>
      <c r="J272" s="2">
        <v>45778</v>
      </c>
      <c r="K272" s="56">
        <v>2.3929359823399503</v>
      </c>
      <c r="L272" s="57">
        <v>-0.58629232039636148</v>
      </c>
      <c r="M272" s="57">
        <v>0.29540689918048624</v>
      </c>
      <c r="N272" s="58">
        <v>-3.7836240023647685</v>
      </c>
      <c r="O272" s="58">
        <v>-3.2128154644710842</v>
      </c>
      <c r="P272" s="11">
        <v>0.64000000000000057</v>
      </c>
      <c r="R272" s="2">
        <v>45778</v>
      </c>
      <c r="S272" s="76">
        <v>6.4146095255574886</v>
      </c>
      <c r="T272" s="77">
        <v>1.5092748735244572</v>
      </c>
      <c r="U272" s="77">
        <v>0.3527841342486695</v>
      </c>
      <c r="V272" s="77">
        <v>-1.9652134628416638</v>
      </c>
      <c r="W272" s="77">
        <v>-3.4202536167172695</v>
      </c>
      <c r="X272" s="78">
        <v>-0.45999999999999375</v>
      </c>
      <c r="Z272" s="2">
        <v>45778</v>
      </c>
      <c r="AA272" s="76">
        <v>2.6297072695964792</v>
      </c>
      <c r="AB272" s="77">
        <v>1.955543526068285</v>
      </c>
      <c r="AC272" s="77">
        <v>1.2778435903909127</v>
      </c>
      <c r="AD272" s="77">
        <v>-0.68201935774089339</v>
      </c>
      <c r="AE272" s="77">
        <v>-2.5869315355188514</v>
      </c>
      <c r="AF272" s="78">
        <v>-0.54599999999999227</v>
      </c>
      <c r="AH272" s="2">
        <v>45778</v>
      </c>
      <c r="AI272" s="76">
        <v>4.0998732685594979</v>
      </c>
      <c r="AJ272" s="77">
        <v>2.0162437414656447</v>
      </c>
      <c r="AK272" s="77">
        <v>2.1071633840898398</v>
      </c>
      <c r="AL272" s="77">
        <v>0.11930073234112815</v>
      </c>
      <c r="AM272" s="77">
        <v>-1.8782589452427942</v>
      </c>
      <c r="AN272" s="78">
        <v>-3.6666666666675951E-2</v>
      </c>
      <c r="AQ272" s="172">
        <v>45778</v>
      </c>
      <c r="AR272" s="173">
        <f>IF(MONTH(Serie_Encadeada[[#This Row],[Período]])=1,Serie_Encadeada[[#This Row],[Fat.real]],Serie_Encadeada[[#This Row],[Fat.real]]+AR271)</f>
        <v>548.33000000000004</v>
      </c>
      <c r="AS272" s="173">
        <f>IF(MONTH(Serie_Encadeada[[#This Row],[Período]])=1,Serie_Encadeada[[#This Row],[Emprego]],Serie_Encadeada[[#This Row],[Emprego]]+AS271)</f>
        <v>602.70000000000005</v>
      </c>
      <c r="AT272" s="173">
        <f>IF(MONTH(Serie_Encadeada[[#This Row],[Período]])=1,Serie_Encadeada[[#This Row],[Horas]],Serie_Encadeada[[#This Row],[Horas]]+AT271)</f>
        <v>521.51</v>
      </c>
      <c r="AU272" s="173">
        <f>IF(MONTH(Serie_Encadeada[[#This Row],[Período]])=1,Serie_Encadeada[[#This Row],[Massa Real]],Serie_Encadeada[[#This Row],[Massa Real]]+AU271)</f>
        <v>684.43000000000006</v>
      </c>
      <c r="AV272" s="173">
        <f>IF(MONTH(Serie_Encadeada[[#This Row],[Período]])=1,Serie_Encadeada[[#This Row],[RMR Real]],Serie_Encadeada[[#This Row],[RMR Real]]+AV271)</f>
        <v>567.85</v>
      </c>
      <c r="AW272" s="173">
        <f>IF(MONTH(Serie_Encadeada[[#This Row],[Período]])=1,Serie_Encadeada[[#This Row],[UCI]],Serie_Encadeada[[#This Row],[UCI]]+AW271)</f>
        <v>400.29</v>
      </c>
      <c r="AX272" s="173">
        <f t="shared" ref="AX272" si="598">AW272/MONTH(AQ272)</f>
        <v>80.058000000000007</v>
      </c>
      <c r="AY272" s="172">
        <v>43221</v>
      </c>
      <c r="AZ272" s="174">
        <f t="shared" ref="AZ272" si="599">SUM(C261:C272)</f>
        <v>1404.63</v>
      </c>
      <c r="BA272" s="175">
        <f t="shared" ref="BA272" si="600">SUM(D261:D272)</f>
        <v>1434.43</v>
      </c>
      <c r="BB272" s="175">
        <f t="shared" ref="BB272" si="601">SUM(E261:E272)</f>
        <v>1261.3400000000001</v>
      </c>
      <c r="BC272" s="176">
        <f t="shared" ref="BC272" si="602">SUM(F261:F272)</f>
        <v>1695.22</v>
      </c>
      <c r="BD272" s="176">
        <f t="shared" ref="BD272" si="603">SUM(G261:G272)</f>
        <v>1418.8600000000001</v>
      </c>
      <c r="BE272" s="176">
        <f t="shared" ref="BE272" si="604">SUM(H261:H272)/12</f>
        <v>80.920833333333334</v>
      </c>
    </row>
    <row r="273" spans="1:57" x14ac:dyDescent="0.3">
      <c r="A273" s="2">
        <v>45809</v>
      </c>
      <c r="B273" s="31" t="str">
        <f>MONTH(Serie_Encadeada[[#This Row],[Período]])&amp;YEAR(Serie_Encadeada[[#This Row],[Período]])</f>
        <v>62025</v>
      </c>
      <c r="C273" s="5">
        <v>115.81</v>
      </c>
      <c r="D273" s="5">
        <v>120.07</v>
      </c>
      <c r="E273" s="5">
        <v>106.91</v>
      </c>
      <c r="F273" s="5">
        <v>129.4</v>
      </c>
      <c r="G273" s="5">
        <v>107.77</v>
      </c>
      <c r="H273" s="5">
        <v>83.15</v>
      </c>
      <c r="I273" s="110"/>
      <c r="J273" s="2">
        <v>45809</v>
      </c>
      <c r="K273" s="56">
        <v>-0.12935494998274533</v>
      </c>
      <c r="L273" s="57">
        <v>-0.26580280754216079</v>
      </c>
      <c r="M273" s="57">
        <v>1.5771971496437023</v>
      </c>
      <c r="N273" s="58">
        <v>-0.61443932411673041</v>
      </c>
      <c r="O273" s="58">
        <v>-0.35136384650948649</v>
      </c>
      <c r="P273" s="11">
        <v>2.0300000000000011</v>
      </c>
      <c r="R273" s="2">
        <v>45809</v>
      </c>
      <c r="S273" s="76">
        <v>-0.25837567823615293</v>
      </c>
      <c r="T273" s="77">
        <v>1.3762242485646703</v>
      </c>
      <c r="U273" s="77">
        <v>3.6250848114761993</v>
      </c>
      <c r="V273" s="77">
        <v>-3.5695655413965213</v>
      </c>
      <c r="W273" s="77">
        <v>-4.8808473080317754</v>
      </c>
      <c r="X273" s="78">
        <v>0.71999999999999886</v>
      </c>
      <c r="Z273" s="2">
        <v>45809</v>
      </c>
      <c r="AA273" s="76">
        <v>2.1141161456972144</v>
      </c>
      <c r="AB273" s="77">
        <v>1.8588460779616189</v>
      </c>
      <c r="AC273" s="77">
        <v>1.6696327455104247</v>
      </c>
      <c r="AD273" s="77">
        <v>-1.1526502453480902</v>
      </c>
      <c r="AE273" s="77">
        <v>-2.960228660069232</v>
      </c>
      <c r="AF273" s="78">
        <v>-0.33499999999999375</v>
      </c>
      <c r="AH273" s="2">
        <v>45809</v>
      </c>
      <c r="AI273" s="76">
        <v>4.5736497605945354</v>
      </c>
      <c r="AJ273" s="77">
        <v>2.0639365467441801</v>
      </c>
      <c r="AK273" s="77">
        <v>2.4356275303643851</v>
      </c>
      <c r="AL273" s="77">
        <v>-0.22605739378843431</v>
      </c>
      <c r="AM273" s="77">
        <v>-2.260012033111793</v>
      </c>
      <c r="AN273" s="78">
        <v>-8.083333333333087E-2</v>
      </c>
      <c r="AQ273" s="172">
        <v>45809</v>
      </c>
      <c r="AR273" s="173">
        <f>IF(MONTH(Serie_Encadeada[[#This Row],[Período]])=1,Serie_Encadeada[[#This Row],[Fat.real]],Serie_Encadeada[[#This Row],[Fat.real]]+AR272)</f>
        <v>664.1400000000001</v>
      </c>
      <c r="AS273" s="173">
        <f>IF(MONTH(Serie_Encadeada[[#This Row],[Período]])=1,Serie_Encadeada[[#This Row],[Emprego]],Serie_Encadeada[[#This Row],[Emprego]]+AS272)</f>
        <v>722.77</v>
      </c>
      <c r="AT273" s="173">
        <f>IF(MONTH(Serie_Encadeada[[#This Row],[Período]])=1,Serie_Encadeada[[#This Row],[Horas]],Serie_Encadeada[[#This Row],[Horas]]+AT272)</f>
        <v>628.41999999999996</v>
      </c>
      <c r="AU273" s="173">
        <f>IF(MONTH(Serie_Encadeada[[#This Row],[Período]])=1,Serie_Encadeada[[#This Row],[Massa Real]],Serie_Encadeada[[#This Row],[Massa Real]]+AU272)</f>
        <v>813.83</v>
      </c>
      <c r="AV273" s="173">
        <f>IF(MONTH(Serie_Encadeada[[#This Row],[Período]])=1,Serie_Encadeada[[#This Row],[RMR Real]],Serie_Encadeada[[#This Row],[RMR Real]]+AV272)</f>
        <v>675.62</v>
      </c>
      <c r="AW273" s="173">
        <f>IF(MONTH(Serie_Encadeada[[#This Row],[Período]])=1,Serie_Encadeada[[#This Row],[UCI]],Serie_Encadeada[[#This Row],[UCI]]+AW272)</f>
        <v>483.44000000000005</v>
      </c>
      <c r="AX273" s="173">
        <f t="shared" ref="AX273" si="605">AW273/MONTH(AQ273)</f>
        <v>80.573333333333338</v>
      </c>
      <c r="AY273" s="172">
        <v>43221</v>
      </c>
      <c r="AZ273" s="174">
        <f t="shared" ref="AZ273" si="606">SUM(C262:C273)</f>
        <v>1404.33</v>
      </c>
      <c r="BA273" s="175">
        <f t="shared" ref="BA273" si="607">SUM(D262:D273)</f>
        <v>1436.06</v>
      </c>
      <c r="BB273" s="175">
        <f t="shared" ref="BB273" si="608">SUM(E262:E273)</f>
        <v>1265.0800000000002</v>
      </c>
      <c r="BC273" s="176">
        <f t="shared" ref="BC273" si="609">SUM(F262:F273)</f>
        <v>1690.43</v>
      </c>
      <c r="BD273" s="176">
        <f t="shared" ref="BD273" si="610">SUM(G262:G273)</f>
        <v>1413.3300000000002</v>
      </c>
      <c r="BE273" s="176">
        <f t="shared" ref="BE273" si="611">SUM(H262:H273)/12</f>
        <v>80.980833333333337</v>
      </c>
    </row>
    <row r="274" spans="1:57" x14ac:dyDescent="0.3">
      <c r="A274" s="2">
        <v>45839</v>
      </c>
      <c r="B274" s="31" t="str">
        <f>MONTH(Serie_Encadeada[[#This Row],[Período]])&amp;YEAR(Serie_Encadeada[[#This Row],[Período]])</f>
        <v>72025</v>
      </c>
      <c r="C274" s="5">
        <v>124.65</v>
      </c>
      <c r="D274" s="5">
        <v>120.02</v>
      </c>
      <c r="E274" s="5">
        <v>106.48</v>
      </c>
      <c r="F274" s="5">
        <v>135.61000000000001</v>
      </c>
      <c r="G274" s="5">
        <v>112.99</v>
      </c>
      <c r="H274" s="5">
        <v>82.8</v>
      </c>
      <c r="I274" s="110"/>
      <c r="J274" s="2">
        <v>45839</v>
      </c>
      <c r="K274" s="56">
        <v>7.6331922977290416</v>
      </c>
      <c r="L274" s="57">
        <v>-4.1642375281083673E-2</v>
      </c>
      <c r="M274" s="57">
        <v>-0.40220746422223613</v>
      </c>
      <c r="N274" s="58">
        <v>4.7990726429675483</v>
      </c>
      <c r="O274" s="58">
        <v>4.8436485107172675</v>
      </c>
      <c r="P274" s="11">
        <v>-0.35000000000000853</v>
      </c>
      <c r="R274" s="2">
        <v>45839</v>
      </c>
      <c r="S274" s="76">
        <v>1.2426900584795331</v>
      </c>
      <c r="T274" s="77">
        <v>1.1546565528866333</v>
      </c>
      <c r="U274" s="77">
        <v>-2.3656702732440844</v>
      </c>
      <c r="V274" s="77">
        <v>-1.7745907576415969</v>
      </c>
      <c r="W274" s="77">
        <v>-2.8961842557579964</v>
      </c>
      <c r="X274" s="78">
        <v>0.78999999999999204</v>
      </c>
      <c r="Z274" s="2">
        <v>45839</v>
      </c>
      <c r="AA274" s="76">
        <v>1.9754107897764848</v>
      </c>
      <c r="AB274" s="77">
        <v>1.7579657824517418</v>
      </c>
      <c r="AC274" s="77">
        <v>1.0644149843225554</v>
      </c>
      <c r="AD274" s="77">
        <v>-1.2419646757785505</v>
      </c>
      <c r="AE274" s="77">
        <v>-2.9510577289900217</v>
      </c>
      <c r="AF274" s="78">
        <v>-0.17428571428571615</v>
      </c>
      <c r="AH274" s="2">
        <v>45839</v>
      </c>
      <c r="AI274" s="76">
        <v>3.9145539212062999</v>
      </c>
      <c r="AJ274" s="77">
        <v>2.0684513242916744</v>
      </c>
      <c r="AK274" s="77">
        <v>1.7677357988666549</v>
      </c>
      <c r="AL274" s="77">
        <v>-0.62288055764884098</v>
      </c>
      <c r="AM274" s="77">
        <v>-2.6546350826078129</v>
      </c>
      <c r="AN274" s="78">
        <v>-4.9166666666650372E-2</v>
      </c>
      <c r="AQ274" s="172">
        <v>45839</v>
      </c>
      <c r="AR274" s="173">
        <f>IF(MONTH(Serie_Encadeada[[#This Row],[Período]])=1,Serie_Encadeada[[#This Row],[Fat.real]],Serie_Encadeada[[#This Row],[Fat.real]]+AR273)</f>
        <v>788.79000000000008</v>
      </c>
      <c r="AS274" s="173">
        <f>IF(MONTH(Serie_Encadeada[[#This Row],[Período]])=1,Serie_Encadeada[[#This Row],[Emprego]],Serie_Encadeada[[#This Row],[Emprego]]+AS273)</f>
        <v>842.79</v>
      </c>
      <c r="AT274" s="173">
        <f>IF(MONTH(Serie_Encadeada[[#This Row],[Período]])=1,Serie_Encadeada[[#This Row],[Horas]],Serie_Encadeada[[#This Row],[Horas]]+AT273)</f>
        <v>734.9</v>
      </c>
      <c r="AU274" s="173">
        <f>IF(MONTH(Serie_Encadeada[[#This Row],[Período]])=1,Serie_Encadeada[[#This Row],[Massa Real]],Serie_Encadeada[[#This Row],[Massa Real]]+AU273)</f>
        <v>949.44</v>
      </c>
      <c r="AV274" s="173">
        <f>IF(MONTH(Serie_Encadeada[[#This Row],[Período]])=1,Serie_Encadeada[[#This Row],[RMR Real]],Serie_Encadeada[[#This Row],[RMR Real]]+AV273)</f>
        <v>788.61</v>
      </c>
      <c r="AW274" s="173">
        <f>IF(MONTH(Serie_Encadeada[[#This Row],[Período]])=1,Serie_Encadeada[[#This Row],[UCI]],Serie_Encadeada[[#This Row],[UCI]]+AW273)</f>
        <v>566.24</v>
      </c>
      <c r="AX274" s="173">
        <f t="shared" ref="AX274" si="612">AW274/MONTH(AQ274)</f>
        <v>80.891428571428577</v>
      </c>
      <c r="AY274" s="172">
        <v>43221</v>
      </c>
      <c r="AZ274" s="174">
        <f t="shared" ref="AZ274" si="613">SUM(C263:C274)</f>
        <v>1405.8600000000001</v>
      </c>
      <c r="BA274" s="175">
        <f t="shared" ref="BA274" si="614">SUM(D263:D274)</f>
        <v>1437.4299999999998</v>
      </c>
      <c r="BB274" s="175">
        <f t="shared" ref="BB274" si="615">SUM(E263:E274)</f>
        <v>1262.5000000000002</v>
      </c>
      <c r="BC274" s="176">
        <f t="shared" ref="BC274" si="616">SUM(F263:F274)</f>
        <v>1687.98</v>
      </c>
      <c r="BD274" s="176">
        <f t="shared" ref="BD274" si="617">SUM(G263:G274)</f>
        <v>1409.96</v>
      </c>
      <c r="BE274" s="176">
        <f t="shared" ref="BE274" si="618">SUM(H263:H274)/12</f>
        <v>81.046666666666667</v>
      </c>
    </row>
    <row r="275" spans="1:57" x14ac:dyDescent="0.3">
      <c r="A275" s="2">
        <v>45870</v>
      </c>
      <c r="B275" s="31" t="str">
        <f>MONTH(Serie_Encadeada[[#This Row],[Período]])&amp;YEAR(Serie_Encadeada[[#This Row],[Período]])</f>
        <v>82025</v>
      </c>
      <c r="C275" s="5">
        <v>122.17</v>
      </c>
      <c r="D275" s="5">
        <v>120.79</v>
      </c>
      <c r="E275" s="5">
        <v>106.35</v>
      </c>
      <c r="F275" s="5">
        <v>127.94</v>
      </c>
      <c r="G275" s="5">
        <v>105.92</v>
      </c>
      <c r="H275" s="5">
        <v>82.63</v>
      </c>
      <c r="I275" s="110"/>
      <c r="J275" s="2">
        <v>45870</v>
      </c>
      <c r="K275" s="56">
        <v>-1.9895707982350612</v>
      </c>
      <c r="L275" s="57">
        <v>0.64155974004333471</v>
      </c>
      <c r="M275" s="57">
        <v>-0.12208865514651546</v>
      </c>
      <c r="N275" s="58">
        <v>-5.6559250792714515</v>
      </c>
      <c r="O275" s="58">
        <v>-6.2571909018497154</v>
      </c>
      <c r="P275" s="11">
        <v>-0.17000000000000171</v>
      </c>
      <c r="R275" s="2">
        <v>45870</v>
      </c>
      <c r="S275" s="76">
        <v>-5.711198579918185</v>
      </c>
      <c r="T275" s="77">
        <v>1.6066621803499419</v>
      </c>
      <c r="U275" s="77">
        <v>-1.9815668202765029</v>
      </c>
      <c r="V275" s="77">
        <v>-3.7393725077119848</v>
      </c>
      <c r="W275" s="77">
        <v>-5.2678651283427245</v>
      </c>
      <c r="X275" s="78">
        <v>1.4799999999999898</v>
      </c>
      <c r="Z275" s="2">
        <v>45870</v>
      </c>
      <c r="AA275" s="76">
        <v>0.8725694290649898</v>
      </c>
      <c r="AB275" s="77">
        <v>1.7389743535597797</v>
      </c>
      <c r="AC275" s="77">
        <v>0.66893234090418563</v>
      </c>
      <c r="AD275" s="77">
        <v>-1.5452942090304997</v>
      </c>
      <c r="AE275" s="77">
        <v>-3.2312851579402979</v>
      </c>
      <c r="AF275" s="78">
        <v>3.2499999999998863E-2</v>
      </c>
      <c r="AH275" s="2">
        <v>45870</v>
      </c>
      <c r="AI275" s="76">
        <v>2.7388001586858439</v>
      </c>
      <c r="AJ275" s="77">
        <v>2.0424946651258544</v>
      </c>
      <c r="AK275" s="77">
        <v>1.4325379260392084</v>
      </c>
      <c r="AL275" s="77">
        <v>-0.90439656847447247</v>
      </c>
      <c r="AM275" s="77">
        <v>-2.9077808204021767</v>
      </c>
      <c r="AN275" s="78">
        <v>0.13583333333333769</v>
      </c>
      <c r="AQ275" s="172">
        <v>45870</v>
      </c>
      <c r="AR275" s="173">
        <f>IF(MONTH(Serie_Encadeada[[#This Row],[Período]])=1,Serie_Encadeada[[#This Row],[Fat.real]],Serie_Encadeada[[#This Row],[Fat.real]]+AR274)</f>
        <v>910.96</v>
      </c>
      <c r="AS275" s="173">
        <f>IF(MONTH(Serie_Encadeada[[#This Row],[Período]])=1,Serie_Encadeada[[#This Row],[Emprego]],Serie_Encadeada[[#This Row],[Emprego]]+AS274)</f>
        <v>963.57999999999993</v>
      </c>
      <c r="AT275" s="173">
        <f>IF(MONTH(Serie_Encadeada[[#This Row],[Período]])=1,Serie_Encadeada[[#This Row],[Horas]],Serie_Encadeada[[#This Row],[Horas]]+AT274)</f>
        <v>841.25</v>
      </c>
      <c r="AU275" s="173">
        <f>IF(MONTH(Serie_Encadeada[[#This Row],[Período]])=1,Serie_Encadeada[[#This Row],[Massa Real]],Serie_Encadeada[[#This Row],[Massa Real]]+AU274)</f>
        <v>1077.3800000000001</v>
      </c>
      <c r="AV275" s="173">
        <f>IF(MONTH(Serie_Encadeada[[#This Row],[Período]])=1,Serie_Encadeada[[#This Row],[RMR Real]],Serie_Encadeada[[#This Row],[RMR Real]]+AV274)</f>
        <v>894.53</v>
      </c>
      <c r="AW275" s="173">
        <f>IF(MONTH(Serie_Encadeada[[#This Row],[Período]])=1,Serie_Encadeada[[#This Row],[UCI]],Serie_Encadeada[[#This Row],[UCI]]+AW274)</f>
        <v>648.87</v>
      </c>
      <c r="AX275" s="173">
        <f t="shared" ref="AX275" si="619">AW275/MONTH(AQ275)</f>
        <v>81.108750000000001</v>
      </c>
      <c r="AY275" s="172">
        <v>43221</v>
      </c>
      <c r="AZ275" s="174">
        <f t="shared" ref="AZ275" si="620">SUM(C264:C275)</f>
        <v>1398.46</v>
      </c>
      <c r="BA275" s="175">
        <f t="shared" ref="BA275" si="621">SUM(D264:D275)</f>
        <v>1439.34</v>
      </c>
      <c r="BB275" s="175">
        <f t="shared" ref="BB275" si="622">SUM(E264:E275)</f>
        <v>1260.3500000000001</v>
      </c>
      <c r="BC275" s="176">
        <f t="shared" ref="BC275" si="623">SUM(F264:F275)</f>
        <v>1683.0100000000002</v>
      </c>
      <c r="BD275" s="176">
        <f t="shared" ref="BD275" si="624">SUM(G264:G275)</f>
        <v>1404.07</v>
      </c>
      <c r="BE275" s="176">
        <f t="shared" ref="BE275" si="625">SUM(H264:H275)/12</f>
        <v>81.17</v>
      </c>
    </row>
    <row r="276" spans="1:57" x14ac:dyDescent="0.3">
      <c r="A276" s="2">
        <v>45901</v>
      </c>
      <c r="B276" s="31" t="str">
        <f>MONTH(Serie_Encadeada[[#This Row],[Período]])&amp;YEAR(Serie_Encadeada[[#This Row],[Período]])</f>
        <v>92025</v>
      </c>
      <c r="C276" s="5">
        <v>126.64</v>
      </c>
      <c r="D276" s="5">
        <v>120.49</v>
      </c>
      <c r="E276" s="5">
        <v>107.9</v>
      </c>
      <c r="F276" s="5">
        <v>129.22</v>
      </c>
      <c r="G276" s="5">
        <v>107.24</v>
      </c>
      <c r="H276" s="5">
        <v>82.89</v>
      </c>
      <c r="I276" s="110"/>
      <c r="J276" s="2">
        <v>45901</v>
      </c>
      <c r="K276" s="76">
        <v>3.6588360481296545</v>
      </c>
      <c r="L276" s="77">
        <v>-0.24836493087177031</v>
      </c>
      <c r="M276" s="77">
        <v>1.4574518100611298</v>
      </c>
      <c r="N276" s="77">
        <v>1.0004689698296085</v>
      </c>
      <c r="O276" s="77">
        <v>1.2462235649546762</v>
      </c>
      <c r="P276" s="78">
        <v>0.26000000000000512</v>
      </c>
      <c r="R276" s="2">
        <v>45901</v>
      </c>
      <c r="S276" s="76">
        <v>1.6453969018380263</v>
      </c>
      <c r="T276" s="77">
        <v>0.8453297623033067</v>
      </c>
      <c r="U276" s="77">
        <v>2.0813623462630111</v>
      </c>
      <c r="V276" s="77">
        <v>-2.1505376344086047</v>
      </c>
      <c r="W276" s="77">
        <v>-2.9765674477517474</v>
      </c>
      <c r="X276" s="78">
        <v>-6.9999999999993179E-2</v>
      </c>
      <c r="Z276" s="2">
        <v>45901</v>
      </c>
      <c r="AA276" s="76">
        <v>0.9662634892524149</v>
      </c>
      <c r="AB276" s="77">
        <v>1.6388677936226685</v>
      </c>
      <c r="AC276" s="77">
        <v>0.82752613240416517</v>
      </c>
      <c r="AD276" s="77">
        <v>-1.6104700941819035</v>
      </c>
      <c r="AE276" s="77">
        <v>-3.2040814354594107</v>
      </c>
      <c r="AF276" s="78">
        <v>2.1111111111110858E-2</v>
      </c>
      <c r="AH276" s="2">
        <v>45901</v>
      </c>
      <c r="AI276" s="76">
        <v>2.3285889642273041</v>
      </c>
      <c r="AJ276" s="77">
        <v>1.8822414305317574</v>
      </c>
      <c r="AK276" s="77">
        <v>1.3396368773377472</v>
      </c>
      <c r="AL276" s="77">
        <v>-1.1530971837366177</v>
      </c>
      <c r="AM276" s="77">
        <v>-3.0118813526463013</v>
      </c>
      <c r="AN276" s="78">
        <v>9.9999999999909051E-3</v>
      </c>
      <c r="AQ276" s="172">
        <v>45901</v>
      </c>
      <c r="AR276" s="173">
        <f>IF(MONTH(Serie_Encadeada[[#This Row],[Período]])=1,Serie_Encadeada[[#This Row],[Fat.real]],Serie_Encadeada[[#This Row],[Fat.real]]+AR275)</f>
        <v>1037.6000000000001</v>
      </c>
      <c r="AS276" s="173">
        <f>IF(MONTH(Serie_Encadeada[[#This Row],[Período]])=1,Serie_Encadeada[[#This Row],[Emprego]],Serie_Encadeada[[#This Row],[Emprego]]+AS275)</f>
        <v>1084.07</v>
      </c>
      <c r="AT276" s="173">
        <f>IF(MONTH(Serie_Encadeada[[#This Row],[Período]])=1,Serie_Encadeada[[#This Row],[Horas]],Serie_Encadeada[[#This Row],[Horas]]+AT275)</f>
        <v>949.15</v>
      </c>
      <c r="AU276" s="173">
        <f>IF(MONTH(Serie_Encadeada[[#This Row],[Período]])=1,Serie_Encadeada[[#This Row],[Massa Real]],Serie_Encadeada[[#This Row],[Massa Real]]+AU275)</f>
        <v>1206.6000000000001</v>
      </c>
      <c r="AV276" s="173">
        <f>IF(MONTH(Serie_Encadeada[[#This Row],[Período]])=1,Serie_Encadeada[[#This Row],[RMR Real]],Serie_Encadeada[[#This Row],[RMR Real]]+AV275)</f>
        <v>1001.77</v>
      </c>
      <c r="AW276" s="173">
        <f>IF(MONTH(Serie_Encadeada[[#This Row],[Período]])=1,Serie_Encadeada[[#This Row],[UCI]],Serie_Encadeada[[#This Row],[UCI]]+AW275)</f>
        <v>731.76</v>
      </c>
      <c r="AX276" s="173">
        <f t="shared" ref="AX276" si="626">AW276/MONTH(AQ276)</f>
        <v>81.306666666666672</v>
      </c>
      <c r="AY276" s="172">
        <v>43221</v>
      </c>
      <c r="AZ276" s="174">
        <f t="shared" ref="AZ276" si="627">SUM(C265:C276)</f>
        <v>1400.5100000000004</v>
      </c>
      <c r="BA276" s="175">
        <f t="shared" ref="BA276" si="628">SUM(D265:D276)</f>
        <v>1440.35</v>
      </c>
      <c r="BB276" s="175">
        <f t="shared" ref="BB276" si="629">SUM(E265:E276)</f>
        <v>1262.55</v>
      </c>
      <c r="BC276" s="176">
        <f t="shared" ref="BC276" si="630">SUM(F265:F276)</f>
        <v>1680.1700000000003</v>
      </c>
      <c r="BD276" s="176">
        <f t="shared" ref="BD276" si="631">SUM(G265:G276)</f>
        <v>1400.78</v>
      </c>
      <c r="BE276" s="176">
        <f t="shared" ref="BE276" si="632">SUM(H265:H276)/12</f>
        <v>81.164166666666659</v>
      </c>
    </row>
    <row r="277" spans="1:57" x14ac:dyDescent="0.3">
      <c r="A277" s="2">
        <v>45931</v>
      </c>
      <c r="B277" s="31" t="str">
        <f>MONTH(Serie_Encadeada[[#This Row],[Período]])&amp;YEAR(Serie_Encadeada[[#This Row],[Período]])</f>
        <v>102025</v>
      </c>
      <c r="C277" s="5">
        <v>129.04</v>
      </c>
      <c r="D277" s="5">
        <v>120.3</v>
      </c>
      <c r="E277" s="5">
        <v>109.93</v>
      </c>
      <c r="F277" s="5">
        <v>130.11000000000001</v>
      </c>
      <c r="G277" s="5">
        <v>108.15</v>
      </c>
      <c r="H277" s="5">
        <v>82.18</v>
      </c>
      <c r="I277" s="110"/>
      <c r="J277" s="2">
        <v>45931</v>
      </c>
      <c r="K277" s="76">
        <v>1.8951358180669546</v>
      </c>
      <c r="L277" s="77">
        <v>-0.15768943480786599</v>
      </c>
      <c r="M277" s="77">
        <v>1.881371640407786</v>
      </c>
      <c r="N277" s="77">
        <v>0.68874787184647479</v>
      </c>
      <c r="O277" s="77">
        <v>0.84856396866841743</v>
      </c>
      <c r="P277" s="78">
        <v>-0.70999999999999375</v>
      </c>
      <c r="R277" s="2">
        <v>45931</v>
      </c>
      <c r="S277" s="76">
        <v>2.9027113237639441</v>
      </c>
      <c r="T277" s="77">
        <v>0.94822522446924173</v>
      </c>
      <c r="U277" s="77">
        <v>2.0610899637916749</v>
      </c>
      <c r="V277" s="77">
        <v>-1.9739320424922597</v>
      </c>
      <c r="W277" s="77">
        <v>-2.89998204345483</v>
      </c>
      <c r="X277" s="78">
        <v>-6.9999999999993179E-2</v>
      </c>
      <c r="Z277" s="2">
        <v>45931</v>
      </c>
      <c r="AA277" s="76">
        <v>1.1768583000164921</v>
      </c>
      <c r="AB277" s="77">
        <v>1.5694575630818968</v>
      </c>
      <c r="AC277" s="77">
        <v>0.95417846282895913</v>
      </c>
      <c r="AD277" s="77">
        <v>-1.645966389027864</v>
      </c>
      <c r="AE277" s="77">
        <v>-3.1745339393357708</v>
      </c>
      <c r="AF277" s="78">
        <v>1.2000000000000455E-2</v>
      </c>
      <c r="AH277" s="2">
        <v>45931</v>
      </c>
      <c r="AI277" s="76">
        <v>1.8814122563886964</v>
      </c>
      <c r="AJ277" s="77">
        <v>1.7240040930100988</v>
      </c>
      <c r="AK277" s="77">
        <v>1.1702689298798621</v>
      </c>
      <c r="AL277" s="77">
        <v>-1.5204438052188125</v>
      </c>
      <c r="AM277" s="77">
        <v>-3.2355221979117328</v>
      </c>
      <c r="AN277" s="78">
        <v>-3.8333333333355313E-2</v>
      </c>
      <c r="AQ277" s="172">
        <v>45931</v>
      </c>
      <c r="AR277" s="173">
        <f>IF(MONTH(Serie_Encadeada[[#This Row],[Período]])=1,Serie_Encadeada[[#This Row],[Fat.real]],Serie_Encadeada[[#This Row],[Fat.real]]+AR276)</f>
        <v>1166.6400000000001</v>
      </c>
      <c r="AS277" s="173">
        <f>IF(MONTH(Serie_Encadeada[[#This Row],[Período]])=1,Serie_Encadeada[[#This Row],[Emprego]],Serie_Encadeada[[#This Row],[Emprego]]+AS276)</f>
        <v>1204.3699999999999</v>
      </c>
      <c r="AT277" s="173">
        <f>IF(MONTH(Serie_Encadeada[[#This Row],[Período]])=1,Serie_Encadeada[[#This Row],[Horas]],Serie_Encadeada[[#This Row],[Horas]]+AT276)</f>
        <v>1059.08</v>
      </c>
      <c r="AU277" s="173">
        <f>IF(MONTH(Serie_Encadeada[[#This Row],[Período]])=1,Serie_Encadeada[[#This Row],[Massa Real]],Serie_Encadeada[[#This Row],[Massa Real]]+AU276)</f>
        <v>1336.71</v>
      </c>
      <c r="AV277" s="173">
        <f>IF(MONTH(Serie_Encadeada[[#This Row],[Período]])=1,Serie_Encadeada[[#This Row],[RMR Real]],Serie_Encadeada[[#This Row],[RMR Real]]+AV276)</f>
        <v>1109.92</v>
      </c>
      <c r="AW277" s="173">
        <f>IF(MONTH(Serie_Encadeada[[#This Row],[Período]])=1,Serie_Encadeada[[#This Row],[UCI]],Serie_Encadeada[[#This Row],[UCI]]+AW276)</f>
        <v>813.94</v>
      </c>
      <c r="AX277" s="173">
        <f t="shared" ref="AX277" si="633">AW277/MONTH(AQ277)</f>
        <v>81.394000000000005</v>
      </c>
      <c r="AY277" s="172">
        <v>43221</v>
      </c>
      <c r="AZ277" s="174">
        <f t="shared" ref="AZ277" si="634">SUM(C266:C277)</f>
        <v>1404.1500000000003</v>
      </c>
      <c r="BA277" s="175">
        <f t="shared" ref="BA277" si="635">SUM(D266:D277)</f>
        <v>1441.4799999999998</v>
      </c>
      <c r="BB277" s="175">
        <f t="shared" ref="BB277" si="636">SUM(E266:E277)</f>
        <v>1264.7700000000002</v>
      </c>
      <c r="BC277" s="176">
        <f t="shared" ref="BC277" si="637">SUM(F266:F277)</f>
        <v>1677.5500000000002</v>
      </c>
      <c r="BD277" s="176">
        <f t="shared" ref="BD277" si="638">SUM(G266:G277)</f>
        <v>1397.5500000000002</v>
      </c>
      <c r="BE277" s="176">
        <f t="shared" ref="BE277" si="639">SUM(H266:H277)/12</f>
        <v>81.158333333333317</v>
      </c>
    </row>
    <row r="278" spans="1:57" x14ac:dyDescent="0.3">
      <c r="A278" s="2">
        <v>45962</v>
      </c>
      <c r="B278" s="31" t="str">
        <f>MONTH(Serie_Encadeada[[#This Row],[Período]])&amp;YEAR(Serie_Encadeada[[#This Row],[Período]])</f>
        <v>112025</v>
      </c>
      <c r="C278" s="5">
        <v>121.63</v>
      </c>
      <c r="D278" s="5">
        <v>119.81</v>
      </c>
      <c r="E278" s="5">
        <v>107.04</v>
      </c>
      <c r="F278" s="5">
        <v>149.11000000000001</v>
      </c>
      <c r="G278" s="5">
        <v>124.46</v>
      </c>
      <c r="H278" s="5">
        <v>79.31</v>
      </c>
      <c r="I278" s="110"/>
      <c r="J278" s="2">
        <v>45962</v>
      </c>
      <c r="K278" s="76">
        <v>-5.7424054556726576</v>
      </c>
      <c r="L278" s="77">
        <v>-0.40731504571903149</v>
      </c>
      <c r="M278" s="77">
        <v>-2.6289456927135455</v>
      </c>
      <c r="N278" s="77">
        <v>14.60302820690185</v>
      </c>
      <c r="O278" s="77">
        <v>15.080906148867301</v>
      </c>
      <c r="P278" s="78">
        <v>-2.8700000000000045</v>
      </c>
      <c r="R278" s="2">
        <v>45962</v>
      </c>
      <c r="S278" s="76">
        <v>-0.21330708015424163</v>
      </c>
      <c r="T278" s="77">
        <v>0.73146124096183329</v>
      </c>
      <c r="U278" s="77">
        <v>1.1242324043457836</v>
      </c>
      <c r="V278" s="77">
        <v>1.4284742534521617</v>
      </c>
      <c r="W278" s="77">
        <v>0.69579288025889929</v>
      </c>
      <c r="X278" s="78">
        <v>-1.5900000000000034</v>
      </c>
      <c r="Z278" s="2">
        <v>45962</v>
      </c>
      <c r="AA278" s="76">
        <v>1.0439543201355295</v>
      </c>
      <c r="AB278" s="77">
        <v>1.4930635395109826</v>
      </c>
      <c r="AC278" s="77">
        <v>0.96976413950748253</v>
      </c>
      <c r="AD278" s="77">
        <v>-1.3458691047679592</v>
      </c>
      <c r="AE278" s="77">
        <v>-2.797836067122847</v>
      </c>
      <c r="AF278" s="78">
        <v>-0.13363636363636999</v>
      </c>
      <c r="AH278" s="2">
        <v>45962</v>
      </c>
      <c r="AI278" s="76">
        <v>1.2900339824387741</v>
      </c>
      <c r="AJ278" s="77">
        <v>1.5832435363800763</v>
      </c>
      <c r="AK278" s="77">
        <v>0.98596043395023358</v>
      </c>
      <c r="AL278" s="77">
        <v>-1.302143012439688</v>
      </c>
      <c r="AM278" s="77">
        <v>-2.8787521008986707</v>
      </c>
      <c r="AN278" s="78">
        <v>-9.3333333333333712E-2</v>
      </c>
      <c r="AQ278" s="172">
        <v>45962</v>
      </c>
      <c r="AR278" s="173">
        <f>IF(MONTH(Serie_Encadeada[[#This Row],[Período]])=1,Serie_Encadeada[[#This Row],[Fat.real]],Serie_Encadeada[[#This Row],[Fat.real]]+AR277)</f>
        <v>1288.27</v>
      </c>
      <c r="AS278" s="173">
        <f>IF(MONTH(Serie_Encadeada[[#This Row],[Período]])=1,Serie_Encadeada[[#This Row],[Emprego]],Serie_Encadeada[[#This Row],[Emprego]]+AS277)</f>
        <v>1324.1799999999998</v>
      </c>
      <c r="AT278" s="173">
        <f>IF(MONTH(Serie_Encadeada[[#This Row],[Período]])=1,Serie_Encadeada[[#This Row],[Horas]],Serie_Encadeada[[#This Row],[Horas]]+AT277)</f>
        <v>1166.1199999999999</v>
      </c>
      <c r="AU278" s="173">
        <f>IF(MONTH(Serie_Encadeada[[#This Row],[Período]])=1,Serie_Encadeada[[#This Row],[Massa Real]],Serie_Encadeada[[#This Row],[Massa Real]]+AU277)</f>
        <v>1485.8200000000002</v>
      </c>
      <c r="AV278" s="173">
        <f>IF(MONTH(Serie_Encadeada[[#This Row],[Período]])=1,Serie_Encadeada[[#This Row],[RMR Real]],Serie_Encadeada[[#This Row],[RMR Real]]+AV277)</f>
        <v>1234.3800000000001</v>
      </c>
      <c r="AW278" s="173">
        <f>IF(MONTH(Serie_Encadeada[[#This Row],[Período]])=1,Serie_Encadeada[[#This Row],[UCI]],Serie_Encadeada[[#This Row],[UCI]]+AW277)</f>
        <v>893.25</v>
      </c>
      <c r="AX278" s="173">
        <f t="shared" ref="AX278" si="640">AW278/MONTH(AQ278)</f>
        <v>81.204545454545453</v>
      </c>
      <c r="AY278" s="172">
        <v>43221</v>
      </c>
      <c r="AZ278" s="174">
        <f t="shared" ref="AZ278" si="641">SUM(C267:C278)</f>
        <v>1403.8899999999999</v>
      </c>
      <c r="BA278" s="175">
        <f t="shared" ref="BA278" si="642">SUM(D267:D278)</f>
        <v>1442.35</v>
      </c>
      <c r="BB278" s="175">
        <f t="shared" ref="BB278" si="643">SUM(E267:E278)</f>
        <v>1265.96</v>
      </c>
      <c r="BC278" s="176">
        <f t="shared" ref="BC278" si="644">SUM(F267:F278)</f>
        <v>1679.65</v>
      </c>
      <c r="BD278" s="176">
        <f t="shared" ref="BD278" si="645">SUM(G267:G278)</f>
        <v>1398.41</v>
      </c>
      <c r="BE278" s="176">
        <f t="shared" ref="BE278" si="646">SUM(H267:H278)/12</f>
        <v>81.025833333333324</v>
      </c>
    </row>
    <row r="279" spans="1:57" x14ac:dyDescent="0.3">
      <c r="A279" s="2">
        <v>45992</v>
      </c>
      <c r="B279" s="31" t="str">
        <f>MONTH(Serie_Encadeada[[#This Row],[Período]])&amp;YEAR(Serie_Encadeada[[#This Row],[Período]])</f>
        <v>122025</v>
      </c>
      <c r="C279" s="5">
        <v>128.19</v>
      </c>
      <c r="D279" s="5">
        <v>119.93</v>
      </c>
      <c r="E279" s="5">
        <v>103.03</v>
      </c>
      <c r="F279" s="5">
        <v>195.14</v>
      </c>
      <c r="G279" s="5">
        <v>162.72</v>
      </c>
      <c r="H279" s="5">
        <v>76.98</v>
      </c>
      <c r="I279" s="110"/>
      <c r="J279" s="2">
        <v>45992</v>
      </c>
      <c r="K279" s="76">
        <v>5.3934062320151295</v>
      </c>
      <c r="L279" s="77">
        <v>0.10015858442534391</v>
      </c>
      <c r="M279" s="77">
        <v>-3.7462630792227252</v>
      </c>
      <c r="N279" s="77">
        <v>30.869827644021171</v>
      </c>
      <c r="O279" s="77">
        <v>30.740800257110724</v>
      </c>
      <c r="P279" s="78">
        <v>-2.3299999999999983</v>
      </c>
      <c r="R279" s="2">
        <v>45992</v>
      </c>
      <c r="S279" s="76">
        <v>10.871821484172282</v>
      </c>
      <c r="T279" s="77">
        <v>1.4893797072014936</v>
      </c>
      <c r="U279" s="77">
        <v>3.1951121794871771</v>
      </c>
      <c r="V279" s="77">
        <v>0.67584997162460603</v>
      </c>
      <c r="W279" s="77">
        <v>-0.79863439614704768</v>
      </c>
      <c r="X279" s="78">
        <v>-2.0799999999999983</v>
      </c>
      <c r="Z279" s="2">
        <v>45992</v>
      </c>
      <c r="AA279" s="76">
        <v>1.8610939320283701</v>
      </c>
      <c r="AB279" s="77">
        <v>1.4927575955638801</v>
      </c>
      <c r="AC279" s="77">
        <v>1.1468328604673301</v>
      </c>
      <c r="AD279" s="77">
        <v>-1.1153466045460851</v>
      </c>
      <c r="AE279" s="77">
        <v>-2.5691451525168203</v>
      </c>
      <c r="AF279" s="78">
        <v>-0.29583333333332007</v>
      </c>
      <c r="AH279" s="2">
        <v>45992</v>
      </c>
      <c r="AI279" s="76">
        <v>1.8610939320283701</v>
      </c>
      <c r="AJ279" s="77">
        <v>1.4927575955638801</v>
      </c>
      <c r="AK279" s="77">
        <v>1.1468328604673301</v>
      </c>
      <c r="AL279" s="77">
        <v>-1.1153466045460851</v>
      </c>
      <c r="AM279" s="77">
        <v>-2.5691451525168203</v>
      </c>
      <c r="AN279" s="78">
        <v>-0.29583333333332007</v>
      </c>
      <c r="AQ279" s="172">
        <v>45992</v>
      </c>
      <c r="AR279" s="173">
        <f>IF(MONTH(Serie_Encadeada[[#This Row],[Período]])=1,Serie_Encadeada[[#This Row],[Fat.real]],Serie_Encadeada[[#This Row],[Fat.real]]+AR278)</f>
        <v>1416.46</v>
      </c>
      <c r="AS279" s="173">
        <f>IF(MONTH(Serie_Encadeada[[#This Row],[Período]])=1,Serie_Encadeada[[#This Row],[Emprego]],Serie_Encadeada[[#This Row],[Emprego]]+AS278)</f>
        <v>1444.11</v>
      </c>
      <c r="AT279" s="173">
        <f>IF(MONTH(Serie_Encadeada[[#This Row],[Período]])=1,Serie_Encadeada[[#This Row],[Horas]],Serie_Encadeada[[#This Row],[Horas]]+AT278)</f>
        <v>1269.1499999999999</v>
      </c>
      <c r="AU279" s="173">
        <f>IF(MONTH(Serie_Encadeada[[#This Row],[Período]])=1,Serie_Encadeada[[#This Row],[Massa Real]],Serie_Encadeada[[#This Row],[Massa Real]]+AU278)</f>
        <v>1680.96</v>
      </c>
      <c r="AV279" s="173">
        <f>IF(MONTH(Serie_Encadeada[[#This Row],[Período]])=1,Serie_Encadeada[[#This Row],[RMR Real]],Serie_Encadeada[[#This Row],[RMR Real]]+AV278)</f>
        <v>1397.1000000000001</v>
      </c>
      <c r="AW279" s="173">
        <f>IF(MONTH(Serie_Encadeada[[#This Row],[Período]])=1,Serie_Encadeada[[#This Row],[UCI]],Serie_Encadeada[[#This Row],[UCI]]+AW278)</f>
        <v>970.23</v>
      </c>
      <c r="AX279" s="173">
        <f t="shared" ref="AX279" si="647">AW279/MONTH(AQ279)</f>
        <v>80.852500000000006</v>
      </c>
      <c r="AY279" s="172">
        <v>43221</v>
      </c>
      <c r="AZ279" s="174">
        <f t="shared" ref="AZ279" si="648">SUM(C268:C279)</f>
        <v>1416.46</v>
      </c>
      <c r="BA279" s="175">
        <f t="shared" ref="BA279" si="649">SUM(D268:D279)</f>
        <v>1444.11</v>
      </c>
      <c r="BB279" s="175">
        <f t="shared" ref="BB279" si="650">SUM(E268:E279)</f>
        <v>1269.1499999999999</v>
      </c>
      <c r="BC279" s="176">
        <f t="shared" ref="BC279" si="651">SUM(F268:F279)</f>
        <v>1680.96</v>
      </c>
      <c r="BD279" s="176">
        <f t="shared" ref="BD279" si="652">SUM(G268:G279)</f>
        <v>1397.1000000000001</v>
      </c>
      <c r="BE279" s="176">
        <f t="shared" ref="BE279" si="653">SUM(H268:H279)/12</f>
        <v>80.852500000000006</v>
      </c>
    </row>
    <row r="280" spans="1:57" x14ac:dyDescent="0.3">
      <c r="A280" s="2">
        <v>46023</v>
      </c>
      <c r="B280" s="31" t="str">
        <f>MONTH(Serie_Encadeada[[#This Row],[Período]])&amp;YEAR(Serie_Encadeada[[#This Row],[Período]])</f>
        <v>12026</v>
      </c>
      <c r="C280" s="5">
        <v>99.06</v>
      </c>
      <c r="D280" s="5">
        <v>121.48</v>
      </c>
      <c r="E280" s="5">
        <v>100.95</v>
      </c>
      <c r="F280" s="5">
        <v>147.6</v>
      </c>
      <c r="G280" s="5">
        <v>121.51</v>
      </c>
      <c r="H280" s="5">
        <v>79.63</v>
      </c>
      <c r="I280" s="110"/>
      <c r="J280" s="2">
        <v>46023</v>
      </c>
      <c r="K280" s="76">
        <v>-22.724081441610107</v>
      </c>
      <c r="L280" s="77">
        <v>1.2924205786708889</v>
      </c>
      <c r="M280" s="77">
        <v>-2.0188294671454901</v>
      </c>
      <c r="N280" s="77">
        <v>-24.361996515322332</v>
      </c>
      <c r="O280" s="77">
        <v>-25.325712881022611</v>
      </c>
      <c r="P280" s="78">
        <v>2.6499999999999915</v>
      </c>
      <c r="R280" s="2">
        <v>46023</v>
      </c>
      <c r="S280" s="76">
        <v>-2.5671289465919145</v>
      </c>
      <c r="T280" s="77">
        <v>1.4446764091858071</v>
      </c>
      <c r="U280" s="77">
        <v>-0.38484310242747244</v>
      </c>
      <c r="V280" s="77">
        <v>5.6474124973158588</v>
      </c>
      <c r="W280" s="77">
        <v>4.1484529013456788</v>
      </c>
      <c r="X280" s="78">
        <v>0.78000000000000114</v>
      </c>
      <c r="Z280" s="2">
        <v>46023</v>
      </c>
      <c r="AA280" s="76">
        <v>-2.5671289465919145</v>
      </c>
      <c r="AB280" s="77">
        <v>1.4446764091858071</v>
      </c>
      <c r="AC280" s="77">
        <v>-0.38484310242747244</v>
      </c>
      <c r="AD280" s="77">
        <v>5.6474124973158588</v>
      </c>
      <c r="AE280" s="77">
        <v>4.1484529013456788</v>
      </c>
      <c r="AF280" s="78">
        <v>0.78000000000000114</v>
      </c>
      <c r="AH280" s="2">
        <v>46023</v>
      </c>
      <c r="AI280" s="76">
        <v>1.0304195279506381</v>
      </c>
      <c r="AJ280" s="77">
        <v>1.4517770059291881</v>
      </c>
      <c r="AK280" s="77">
        <v>0.97411899532042778</v>
      </c>
      <c r="AL280" s="77">
        <v>-0.5113311694049627</v>
      </c>
      <c r="AM280" s="77">
        <v>-1.9375507120673767</v>
      </c>
      <c r="AN280" s="78">
        <v>-0.25166666666667936</v>
      </c>
      <c r="AQ280" s="172">
        <v>46023</v>
      </c>
      <c r="AR280" s="173">
        <f>IF(MONTH(Serie_Encadeada[[#This Row],[Período]])=1,Serie_Encadeada[[#This Row],[Fat.real]],Serie_Encadeada[[#This Row],[Fat.real]]+AR279)</f>
        <v>99.06</v>
      </c>
      <c r="AS280" s="173">
        <f>IF(MONTH(Serie_Encadeada[[#This Row],[Período]])=1,Serie_Encadeada[[#This Row],[Emprego]],Serie_Encadeada[[#This Row],[Emprego]]+AS279)</f>
        <v>121.48</v>
      </c>
      <c r="AT280" s="173">
        <f>IF(MONTH(Serie_Encadeada[[#This Row],[Período]])=1,Serie_Encadeada[[#This Row],[Horas]],Serie_Encadeada[[#This Row],[Horas]]+AT279)</f>
        <v>100.95</v>
      </c>
      <c r="AU280" s="173">
        <f>IF(MONTH(Serie_Encadeada[[#This Row],[Período]])=1,Serie_Encadeada[[#This Row],[Massa Real]],Serie_Encadeada[[#This Row],[Massa Real]]+AU279)</f>
        <v>147.6</v>
      </c>
      <c r="AV280" s="173">
        <f>IF(MONTH(Serie_Encadeada[[#This Row],[Período]])=1,Serie_Encadeada[[#This Row],[RMR Real]],Serie_Encadeada[[#This Row],[RMR Real]]+AV279)</f>
        <v>121.51</v>
      </c>
      <c r="AW280" s="173">
        <f>IF(MONTH(Serie_Encadeada[[#This Row],[Período]])=1,Serie_Encadeada[[#This Row],[UCI]],Serie_Encadeada[[#This Row],[UCI]]+AW279)</f>
        <v>79.63</v>
      </c>
      <c r="AX280" s="173">
        <f t="shared" ref="AX280" si="654">AW280/MONTH(AQ280)</f>
        <v>79.63</v>
      </c>
      <c r="AY280" s="172">
        <v>43221</v>
      </c>
      <c r="AZ280" s="174">
        <f t="shared" ref="AZ280" si="655">SUM(C269:C280)</f>
        <v>1413.85</v>
      </c>
      <c r="BA280" s="175">
        <f t="shared" ref="BA280" si="656">SUM(D269:D280)</f>
        <v>1445.84</v>
      </c>
      <c r="BB280" s="175">
        <f t="shared" ref="BB280" si="657">SUM(E269:E280)</f>
        <v>1268.76</v>
      </c>
      <c r="BC280" s="176">
        <f t="shared" ref="BC280" si="658">SUM(F269:F280)</f>
        <v>1688.85</v>
      </c>
      <c r="BD280" s="176">
        <f t="shared" ref="BD280" si="659">SUM(G269:G280)</f>
        <v>1401.94</v>
      </c>
      <c r="BE280" s="176">
        <f t="shared" ref="BE280" si="660">SUM(H269:H280)/12</f>
        <v>80.91749999999999</v>
      </c>
    </row>
    <row r="281" spans="1:57" x14ac:dyDescent="0.3">
      <c r="A281" s="2">
        <v>46054</v>
      </c>
      <c r="B281" s="31" t="str">
        <f>MONTH(Serie_Encadeada[[#This Row],[Período]])&amp;YEAR(Serie_Encadeada[[#This Row],[Período]])</f>
        <v>22026</v>
      </c>
      <c r="C281" s="5">
        <v>101.94</v>
      </c>
      <c r="D281" s="5">
        <v>121.43</v>
      </c>
      <c r="E281" s="5">
        <v>102.87</v>
      </c>
      <c r="F281" s="5">
        <v>154.09</v>
      </c>
      <c r="G281" s="5">
        <v>126.89</v>
      </c>
      <c r="H281" s="5">
        <v>79.92</v>
      </c>
      <c r="I281" s="110"/>
      <c r="J281" s="2">
        <v>46054</v>
      </c>
      <c r="K281" s="76">
        <v>2.9073288915808555</v>
      </c>
      <c r="L281" s="77">
        <v>-4.1159038524857715E-2</v>
      </c>
      <c r="M281" s="77">
        <v>1.9019316493313538</v>
      </c>
      <c r="N281" s="77">
        <v>4.3970189701897082</v>
      </c>
      <c r="O281" s="77">
        <v>4.4276191259978566</v>
      </c>
      <c r="P281" s="78">
        <v>0.29000000000000625</v>
      </c>
      <c r="R281" s="2">
        <v>46054</v>
      </c>
      <c r="S281" s="76">
        <v>-3.2000759661950475</v>
      </c>
      <c r="T281" s="77">
        <v>0.7467020658757203</v>
      </c>
      <c r="U281" s="77">
        <v>-1.4938236139040526</v>
      </c>
      <c r="V281" s="77">
        <v>4.4819636560889711</v>
      </c>
      <c r="W281" s="77">
        <v>3.6937157800114373</v>
      </c>
      <c r="X281" s="78">
        <v>0.32999999999999829</v>
      </c>
      <c r="Z281" s="2">
        <v>46054</v>
      </c>
      <c r="AA281" s="76">
        <v>-2.8891680355589999</v>
      </c>
      <c r="AB281" s="77">
        <v>1.094556350923932</v>
      </c>
      <c r="AC281" s="77">
        <v>-0.94766000874763912</v>
      </c>
      <c r="AD281" s="77">
        <v>5.0489223162366379</v>
      </c>
      <c r="AE281" s="77">
        <v>3.9156626506024033</v>
      </c>
      <c r="AF281" s="78">
        <v>0.55500000000000682</v>
      </c>
      <c r="AH281" s="2">
        <v>46054</v>
      </c>
      <c r="AI281" s="76">
        <v>0.73058382431708757</v>
      </c>
      <c r="AJ281" s="77">
        <v>1.3321939876166182</v>
      </c>
      <c r="AK281" s="77">
        <v>0.59937284166234484</v>
      </c>
      <c r="AL281" s="77">
        <v>-0.46671089168199509</v>
      </c>
      <c r="AM281" s="77">
        <v>-1.7814619021348361</v>
      </c>
      <c r="AN281" s="78">
        <v>-0.14666666666668959</v>
      </c>
      <c r="AQ281" s="172">
        <v>46054</v>
      </c>
      <c r="AR281" s="173">
        <f>IF(MONTH(Serie_Encadeada[[#This Row],[Período]])=1,Serie_Encadeada[[#This Row],[Fat.real]],Serie_Encadeada[[#This Row],[Fat.real]]+AR280)</f>
        <v>201</v>
      </c>
      <c r="AS281" s="173">
        <f>IF(MONTH(Serie_Encadeada[[#This Row],[Período]])=1,Serie_Encadeada[[#This Row],[Emprego]],Serie_Encadeada[[#This Row],[Emprego]]+AS280)</f>
        <v>242.91000000000003</v>
      </c>
      <c r="AT281" s="173">
        <f>IF(MONTH(Serie_Encadeada[[#This Row],[Período]])=1,Serie_Encadeada[[#This Row],[Horas]],Serie_Encadeada[[#This Row],[Horas]]+AT280)</f>
        <v>203.82</v>
      </c>
      <c r="AU281" s="173">
        <f>IF(MONTH(Serie_Encadeada[[#This Row],[Período]])=1,Serie_Encadeada[[#This Row],[Massa Real]],Serie_Encadeada[[#This Row],[Massa Real]]+AU280)</f>
        <v>301.69</v>
      </c>
      <c r="AV281" s="173">
        <f>IF(MONTH(Serie_Encadeada[[#This Row],[Período]])=1,Serie_Encadeada[[#This Row],[RMR Real]],Serie_Encadeada[[#This Row],[RMR Real]]+AV280)</f>
        <v>248.4</v>
      </c>
      <c r="AW281" s="173">
        <f>IF(MONTH(Serie_Encadeada[[#This Row],[Período]])=1,Serie_Encadeada[[#This Row],[UCI]],Serie_Encadeada[[#This Row],[UCI]]+AW280)</f>
        <v>159.55000000000001</v>
      </c>
      <c r="AX281" s="173">
        <f t="shared" ref="AX281" si="661">AW281/MONTH(AQ281)</f>
        <v>79.775000000000006</v>
      </c>
      <c r="AY281" s="172">
        <v>43221</v>
      </c>
      <c r="AZ281" s="174">
        <f t="shared" ref="AZ281" si="662">SUM(C270:C281)</f>
        <v>1410.48</v>
      </c>
      <c r="BA281" s="175">
        <f t="shared" ref="BA281" si="663">SUM(D270:D281)</f>
        <v>1446.74</v>
      </c>
      <c r="BB281" s="175">
        <f t="shared" ref="BB281" si="664">SUM(E270:E281)</f>
        <v>1267.1999999999998</v>
      </c>
      <c r="BC281" s="176">
        <f t="shared" ref="BC281" si="665">SUM(F270:F281)</f>
        <v>1695.4599999999998</v>
      </c>
      <c r="BD281" s="176">
        <f t="shared" ref="BD281" si="666">SUM(G270:G281)</f>
        <v>1406.46</v>
      </c>
      <c r="BE281" s="176">
        <f t="shared" ref="BE281" si="667">SUM(H270:H281)/12</f>
        <v>80.944999999999993</v>
      </c>
    </row>
    <row r="282" spans="1:57" x14ac:dyDescent="0.3">
      <c r="A282" s="2">
        <v>46082</v>
      </c>
      <c r="B282" s="31" t="str">
        <f>MONTH(Serie_Encadeada[[#This Row],[Período]])&amp;YEAR(Serie_Encadeada[[#This Row],[Período]])</f>
        <v>32026</v>
      </c>
      <c r="C282" s="5">
        <v>117.72</v>
      </c>
      <c r="D282" s="5">
        <v>122.89</v>
      </c>
      <c r="E282" s="5">
        <v>109.72</v>
      </c>
      <c r="F282" s="5">
        <v>141.61000000000001</v>
      </c>
      <c r="G282" s="5">
        <v>115.23</v>
      </c>
      <c r="H282" s="5">
        <v>82.15</v>
      </c>
      <c r="I282" s="110"/>
      <c r="J282" s="2">
        <v>46082</v>
      </c>
      <c r="K282" s="76">
        <v>15.47969393761036</v>
      </c>
      <c r="L282" s="77">
        <v>1.2023387960141594</v>
      </c>
      <c r="M282" s="77">
        <v>6.6588898609895928</v>
      </c>
      <c r="N282" s="77">
        <v>-8.0991628269193257</v>
      </c>
      <c r="O282" s="77">
        <v>-9.1890613917566366</v>
      </c>
      <c r="P282" s="78">
        <v>2.230000000000004</v>
      </c>
      <c r="R282" s="2">
        <v>46082</v>
      </c>
      <c r="S282" s="76">
        <v>4.9759229534510414</v>
      </c>
      <c r="T282" s="77">
        <v>1.6207723476391249</v>
      </c>
      <c r="U282" s="77">
        <v>3.9507342491710107</v>
      </c>
      <c r="V282" s="77">
        <v>7.5083510476769018</v>
      </c>
      <c r="W282" s="77">
        <v>5.7932427469702557</v>
      </c>
      <c r="X282" s="78">
        <v>1.9000000000000057</v>
      </c>
      <c r="Z282" s="2">
        <v>46082</v>
      </c>
      <c r="AA282" s="76">
        <v>-0.12534469791927089</v>
      </c>
      <c r="AB282" s="77">
        <v>1.2707289388444325</v>
      </c>
      <c r="AC282" s="77">
        <v>0.71309263780032461</v>
      </c>
      <c r="AD282" s="77">
        <v>5.8222529899023767</v>
      </c>
      <c r="AE282" s="77">
        <v>4.5033911943901472</v>
      </c>
      <c r="AF282" s="78">
        <v>1.0033333333333445</v>
      </c>
      <c r="AH282" s="2">
        <v>46082</v>
      </c>
      <c r="AI282" s="76">
        <v>1.0460967603824642</v>
      </c>
      <c r="AJ282" s="77">
        <v>1.2935253810656011</v>
      </c>
      <c r="AK282" s="77">
        <v>0.78479868724583945</v>
      </c>
      <c r="AL282" s="77">
        <v>0.4825708831223825</v>
      </c>
      <c r="AM282" s="77">
        <v>-0.81787674983502689</v>
      </c>
      <c r="AN282" s="78">
        <v>4.3333333333322344E-2</v>
      </c>
      <c r="AQ282" s="172">
        <v>46082</v>
      </c>
      <c r="AR282" s="173">
        <f>IF(MONTH(Serie_Encadeada[[#This Row],[Período]])=1,Serie_Encadeada[[#This Row],[Fat.real]],Serie_Encadeada[[#This Row],[Fat.real]]+AR281)</f>
        <v>318.72000000000003</v>
      </c>
      <c r="AS282" s="173">
        <f>IF(MONTH(Serie_Encadeada[[#This Row],[Período]])=1,Serie_Encadeada[[#This Row],[Emprego]],Serie_Encadeada[[#This Row],[Emprego]]+AS281)</f>
        <v>365.8</v>
      </c>
      <c r="AT282" s="173">
        <f>IF(MONTH(Serie_Encadeada[[#This Row],[Período]])=1,Serie_Encadeada[[#This Row],[Horas]],Serie_Encadeada[[#This Row],[Horas]]+AT281)</f>
        <v>313.53999999999996</v>
      </c>
      <c r="AU282" s="173">
        <f>IF(MONTH(Serie_Encadeada[[#This Row],[Período]])=1,Serie_Encadeada[[#This Row],[Massa Real]],Serie_Encadeada[[#This Row],[Massa Real]]+AU281)</f>
        <v>443.3</v>
      </c>
      <c r="AV282" s="173">
        <f>IF(MONTH(Serie_Encadeada[[#This Row],[Período]])=1,Serie_Encadeada[[#This Row],[RMR Real]],Serie_Encadeada[[#This Row],[RMR Real]]+AV281)</f>
        <v>363.63</v>
      </c>
      <c r="AW282" s="173">
        <f>IF(MONTH(Serie_Encadeada[[#This Row],[Período]])=1,Serie_Encadeada[[#This Row],[UCI]],Serie_Encadeada[[#This Row],[UCI]]+AW281)</f>
        <v>241.70000000000002</v>
      </c>
      <c r="AX282" s="173">
        <f t="shared" ref="AX282" si="668">AW282/MONTH(AQ282)</f>
        <v>80.566666666666677</v>
      </c>
      <c r="AY282" s="172">
        <v>43221</v>
      </c>
      <c r="AZ282" s="174">
        <f t="shared" ref="AZ282" si="669">SUM(C271:C282)</f>
        <v>1416.06</v>
      </c>
      <c r="BA282" s="175">
        <f t="shared" ref="BA282" si="670">SUM(D271:D282)</f>
        <v>1448.7000000000003</v>
      </c>
      <c r="BB282" s="175">
        <f t="shared" ref="BB282" si="671">SUM(E271:E282)</f>
        <v>1271.3700000000001</v>
      </c>
      <c r="BC282" s="176">
        <f t="shared" ref="BC282" si="672">SUM(F271:F282)</f>
        <v>1705.35</v>
      </c>
      <c r="BD282" s="176">
        <f t="shared" ref="BD282" si="673">SUM(G271:G282)</f>
        <v>1412.77</v>
      </c>
      <c r="BE282" s="176">
        <f t="shared" ref="BE282" si="674">SUM(H271:H282)/12</f>
        <v>81.103333333333325</v>
      </c>
    </row>
    <row r="283" spans="1:57" x14ac:dyDescent="0.3">
      <c r="A283" s="2">
        <v>46113</v>
      </c>
      <c r="B283" s="31" t="str">
        <f>MONTH(Serie_Encadeada[[#This Row],[Período]])&amp;YEAR(Serie_Encadeada[[#This Row],[Período]])</f>
        <v>42026</v>
      </c>
      <c r="C283" s="5">
        <v>114.66</v>
      </c>
      <c r="D283" s="5">
        <v>123.01</v>
      </c>
      <c r="E283" s="5">
        <v>108.88</v>
      </c>
      <c r="F283" s="5">
        <v>140.08000000000001</v>
      </c>
      <c r="G283" s="5">
        <v>113.88</v>
      </c>
      <c r="H283" s="5">
        <v>81.66</v>
      </c>
      <c r="I283" s="110"/>
      <c r="J283" s="2">
        <v>46113</v>
      </c>
      <c r="K283" s="76">
        <v>-2.5993883792048949</v>
      </c>
      <c r="L283" s="77">
        <v>9.764830336073281E-2</v>
      </c>
      <c r="M283" s="77">
        <v>-0.76558512577470239</v>
      </c>
      <c r="N283" s="77">
        <v>-1.0804321728691484</v>
      </c>
      <c r="O283" s="77">
        <v>-1.1715699036709264</v>
      </c>
      <c r="P283" s="78">
        <v>-0.49000000000000909</v>
      </c>
      <c r="R283" s="2">
        <v>46113</v>
      </c>
      <c r="S283" s="76">
        <v>1.2450331125827785</v>
      </c>
      <c r="T283" s="77">
        <v>1.5772089182493896</v>
      </c>
      <c r="U283" s="77">
        <v>3.7545263960358279</v>
      </c>
      <c r="V283" s="77">
        <v>3.5175879396985068</v>
      </c>
      <c r="W283" s="77">
        <v>1.9151601933058893</v>
      </c>
      <c r="X283" s="78">
        <v>1.1799999999999926</v>
      </c>
      <c r="Z283" s="2">
        <v>46113</v>
      </c>
      <c r="AA283" s="76">
        <v>0.23359622545504796</v>
      </c>
      <c r="AB283" s="77">
        <v>1.3476809520847468</v>
      </c>
      <c r="AC283" s="77">
        <v>1.4798443280641831</v>
      </c>
      <c r="AD283" s="77">
        <v>5.2595492845930343</v>
      </c>
      <c r="AE283" s="77">
        <v>3.8742658255383824</v>
      </c>
      <c r="AF283" s="78">
        <v>1.0474999999999994</v>
      </c>
      <c r="AH283" s="2">
        <v>46113</v>
      </c>
      <c r="AI283" s="76">
        <v>1.4188202970722021</v>
      </c>
      <c r="AJ283" s="77">
        <v>1.2543276747822381</v>
      </c>
      <c r="AK283" s="77">
        <v>1.1372197593915547</v>
      </c>
      <c r="AL283" s="77">
        <v>0.72327618194988574</v>
      </c>
      <c r="AM283" s="77">
        <v>-0.54685138716093962</v>
      </c>
      <c r="AN283" s="78">
        <v>0.24249999999999261</v>
      </c>
      <c r="AQ283" s="172">
        <v>46113</v>
      </c>
      <c r="AR283" s="173">
        <f>IF(MONTH(Serie_Encadeada[[#This Row],[Período]])=1,Serie_Encadeada[[#This Row],[Fat.real]],Serie_Encadeada[[#This Row],[Fat.real]]+AR282)</f>
        <v>433.38</v>
      </c>
      <c r="AS283" s="173">
        <f>IF(MONTH(Serie_Encadeada[[#This Row],[Período]])=1,Serie_Encadeada[[#This Row],[Emprego]],Serie_Encadeada[[#This Row],[Emprego]]+AS282)</f>
        <v>488.81</v>
      </c>
      <c r="AT283" s="173">
        <f>IF(MONTH(Serie_Encadeada[[#This Row],[Período]])=1,Serie_Encadeada[[#This Row],[Horas]],Serie_Encadeada[[#This Row],[Horas]]+AT282)</f>
        <v>422.41999999999996</v>
      </c>
      <c r="AU283" s="173">
        <f>IF(MONTH(Serie_Encadeada[[#This Row],[Período]])=1,Serie_Encadeada[[#This Row],[Massa Real]],Serie_Encadeada[[#This Row],[Massa Real]]+AU282)</f>
        <v>583.38</v>
      </c>
      <c r="AV283" s="173">
        <f>IF(MONTH(Serie_Encadeada[[#This Row],[Período]])=1,Serie_Encadeada[[#This Row],[RMR Real]],Serie_Encadeada[[#This Row],[RMR Real]]+AV282)</f>
        <v>477.51</v>
      </c>
      <c r="AW283" s="173">
        <f>IF(MONTH(Serie_Encadeada[[#This Row],[Período]])=1,Serie_Encadeada[[#This Row],[UCI]],Serie_Encadeada[[#This Row],[UCI]]+AW282)</f>
        <v>323.36</v>
      </c>
      <c r="AX283" s="173">
        <f t="shared" ref="AX283" si="675">AW283/MONTH(AQ283)</f>
        <v>80.84</v>
      </c>
      <c r="AY283" s="172">
        <v>43221</v>
      </c>
      <c r="AZ283" s="174">
        <f t="shared" ref="AZ283" si="676">SUM(C272:C283)</f>
        <v>1417.47</v>
      </c>
      <c r="BA283" s="175">
        <f t="shared" ref="BA283" si="677">SUM(D272:D283)</f>
        <v>1450.6100000000001</v>
      </c>
      <c r="BB283" s="175">
        <f t="shared" ref="BB283" si="678">SUM(E272:E283)</f>
        <v>1275.31</v>
      </c>
      <c r="BC283" s="176">
        <f t="shared" ref="BC283" si="679">SUM(F272:F283)</f>
        <v>1710.1099999999997</v>
      </c>
      <c r="BD283" s="176">
        <f t="shared" ref="BD283" si="680">SUM(G272:G283)</f>
        <v>1414.9100000000003</v>
      </c>
      <c r="BE283" s="176">
        <f t="shared" ref="BE283" si="681">SUM(H272:H283)/12</f>
        <v>81.201666666666654</v>
      </c>
    </row>
    <row r="284" spans="1:57" x14ac:dyDescent="0.3">
      <c r="A284" s="2">
        <v>46143</v>
      </c>
      <c r="B284" s="31" t="str">
        <f>MONTH(Serie_Encadeada[[#This Row],[Período]])&amp;YEAR(Serie_Encadeada[[#This Row],[Período]])</f>
        <v>52026</v>
      </c>
      <c r="C284" s="5">
        <v>117.61</v>
      </c>
      <c r="D284" s="5">
        <v>124.04</v>
      </c>
      <c r="E284" s="5">
        <v>107.92</v>
      </c>
      <c r="F284" s="5">
        <v>138.65</v>
      </c>
      <c r="G284" s="5">
        <v>111.77</v>
      </c>
      <c r="H284" s="5">
        <v>82.88</v>
      </c>
      <c r="I284" s="110"/>
      <c r="J284" s="2">
        <v>46143</v>
      </c>
      <c r="K284" s="76">
        <v>2.5728240013954324</v>
      </c>
      <c r="L284" s="77">
        <v>0.83733029834972861</v>
      </c>
      <c r="M284" s="77">
        <v>-0.88170462894929624</v>
      </c>
      <c r="N284" s="77">
        <v>-1.0208452312964069</v>
      </c>
      <c r="O284" s="77">
        <v>-1.8528275377590442</v>
      </c>
      <c r="P284" s="78">
        <v>1.2199999999999989</v>
      </c>
      <c r="R284" s="2">
        <v>46143</v>
      </c>
      <c r="S284" s="76">
        <v>1.4229044498102843</v>
      </c>
      <c r="T284" s="77">
        <v>3.0318132735277064</v>
      </c>
      <c r="U284" s="77">
        <v>2.536817102137769</v>
      </c>
      <c r="V284" s="77">
        <v>6.4900153609831168</v>
      </c>
      <c r="W284" s="77">
        <v>3.3472029588534351</v>
      </c>
      <c r="X284" s="78">
        <v>1.7599999999999909</v>
      </c>
      <c r="Z284" s="2">
        <v>46143</v>
      </c>
      <c r="AA284" s="76">
        <v>0.4851093319716171</v>
      </c>
      <c r="AB284" s="77">
        <v>1.6840882694541193</v>
      </c>
      <c r="AC284" s="77">
        <v>1.6931602462081126</v>
      </c>
      <c r="AD284" s="77">
        <v>5.4936224303434837</v>
      </c>
      <c r="AE284" s="77">
        <v>3.7738839482257549</v>
      </c>
      <c r="AF284" s="78">
        <v>1.1899999999999977</v>
      </c>
      <c r="AH284" s="2">
        <v>46143</v>
      </c>
      <c r="AI284" s="76">
        <v>1.0315883898250628</v>
      </c>
      <c r="AJ284" s="77">
        <v>1.3824306518965828</v>
      </c>
      <c r="AK284" s="77">
        <v>1.3192319279496305</v>
      </c>
      <c r="AL284" s="77">
        <v>1.3768124491216431</v>
      </c>
      <c r="AM284" s="77">
        <v>-2.325810862241005E-2</v>
      </c>
      <c r="AN284" s="78">
        <v>0.42749999999998067</v>
      </c>
      <c r="AQ284" s="172">
        <v>46143</v>
      </c>
      <c r="AR284" s="173">
        <f>IF(MONTH(Serie_Encadeada[[#This Row],[Período]])=1,Serie_Encadeada[[#This Row],[Fat.real]],Serie_Encadeada[[#This Row],[Fat.real]]+AR283)</f>
        <v>550.99</v>
      </c>
      <c r="AS284" s="173">
        <f>IF(MONTH(Serie_Encadeada[[#This Row],[Período]])=1,Serie_Encadeada[[#This Row],[Emprego]],Serie_Encadeada[[#This Row],[Emprego]]+AS283)</f>
        <v>612.85</v>
      </c>
      <c r="AT284" s="173">
        <f>IF(MONTH(Serie_Encadeada[[#This Row],[Período]])=1,Serie_Encadeada[[#This Row],[Horas]],Serie_Encadeada[[#This Row],[Horas]]+AT283)</f>
        <v>530.33999999999992</v>
      </c>
      <c r="AU284" s="173">
        <f>IF(MONTH(Serie_Encadeada[[#This Row],[Período]])=1,Serie_Encadeada[[#This Row],[Massa Real]],Serie_Encadeada[[#This Row],[Massa Real]]+AU283)</f>
        <v>722.03</v>
      </c>
      <c r="AV284" s="173">
        <f>IF(MONTH(Serie_Encadeada[[#This Row],[Período]])=1,Serie_Encadeada[[#This Row],[RMR Real]],Serie_Encadeada[[#This Row],[RMR Real]]+AV283)</f>
        <v>589.28</v>
      </c>
      <c r="AW284" s="173">
        <f>IF(MONTH(Serie_Encadeada[[#This Row],[Período]])=1,Serie_Encadeada[[#This Row],[UCI]],Serie_Encadeada[[#This Row],[UCI]]+AW283)</f>
        <v>406.24</v>
      </c>
      <c r="AX284" s="173">
        <f t="shared" ref="AX284" si="682">AW284/MONTH(AQ284)</f>
        <v>81.248000000000005</v>
      </c>
      <c r="AY284" s="172">
        <v>43221</v>
      </c>
      <c r="AZ284" s="174">
        <f t="shared" ref="AZ284" si="683">SUM(C273:C284)</f>
        <v>1419.12</v>
      </c>
      <c r="BA284" s="175">
        <f t="shared" ref="BA284" si="684">SUM(D273:D284)</f>
        <v>1454.2600000000002</v>
      </c>
      <c r="BB284" s="175">
        <f t="shared" ref="BB284" si="685">SUM(E273:E284)</f>
        <v>1277.98</v>
      </c>
      <c r="BC284" s="176">
        <f t="shared" ref="BC284" si="686">SUM(F273:F284)</f>
        <v>1718.56</v>
      </c>
      <c r="BD284" s="176">
        <f t="shared" ref="BD284" si="687">SUM(G273:G284)</f>
        <v>1418.5300000000002</v>
      </c>
      <c r="BE284" s="176">
        <f t="shared" ref="BE284" si="688">SUM(H273:H284)/12</f>
        <v>81.348333333333315</v>
      </c>
    </row>
    <row r="285" spans="1:57" ht="13.95" customHeight="1" x14ac:dyDescent="0.3">
      <c r="A285" s="2">
        <v>46174</v>
      </c>
      <c r="B285" s="31" t="str">
        <f>MONTH(Serie_Encadeada[[#This Row],[Período]])&amp;YEAR(Serie_Encadeada[[#This Row],[Período]])</f>
        <v>62026</v>
      </c>
      <c r="C285" s="232">
        <v>122.33</v>
      </c>
      <c r="D285" s="233">
        <v>125.35</v>
      </c>
      <c r="E285" s="233">
        <v>111.6</v>
      </c>
      <c r="F285" s="233">
        <v>135.72</v>
      </c>
      <c r="G285" s="233">
        <v>108.28</v>
      </c>
      <c r="H285" s="233">
        <v>81.239999999999995</v>
      </c>
      <c r="J285" s="2">
        <v>46174</v>
      </c>
      <c r="K285" s="76">
        <v>4.0132641782161373</v>
      </c>
      <c r="L285" s="77">
        <v>1.0561109319574233</v>
      </c>
      <c r="M285" s="77">
        <v>3.4099332839140035</v>
      </c>
      <c r="N285" s="77">
        <v>-2.1132347637937299</v>
      </c>
      <c r="O285" s="77">
        <v>-3.1224836718260671</v>
      </c>
      <c r="P285" s="78">
        <v>-1.6400000000000006</v>
      </c>
      <c r="R285" s="2">
        <v>46174</v>
      </c>
      <c r="S285" s="76">
        <v>5.6299110612209615</v>
      </c>
      <c r="T285" s="77">
        <v>4.3974348296826866</v>
      </c>
      <c r="U285" s="77">
        <v>4.3868674586100438</v>
      </c>
      <c r="V285" s="77">
        <v>4.8840803709428071</v>
      </c>
      <c r="W285" s="77">
        <v>0.47323002690916316</v>
      </c>
      <c r="X285" s="78">
        <v>-1.9100000000000108</v>
      </c>
      <c r="Z285" s="2">
        <v>46174</v>
      </c>
      <c r="AA285" s="76">
        <v>1.3822386846146819</v>
      </c>
      <c r="AB285" s="77">
        <v>2.1348423426539651</v>
      </c>
      <c r="AC285" s="77">
        <v>2.1514273893256077</v>
      </c>
      <c r="AD285" s="77">
        <v>5.396704471449806</v>
      </c>
      <c r="AE285" s="77">
        <v>3.2473875847369738</v>
      </c>
      <c r="AF285" s="78">
        <v>0.67333333333333201</v>
      </c>
      <c r="AH285" s="2">
        <v>46174</v>
      </c>
      <c r="AI285" s="76">
        <v>1.5174496023014497</v>
      </c>
      <c r="AJ285" s="77">
        <v>1.6350291770539007</v>
      </c>
      <c r="AK285" s="77">
        <v>1.3904259019192395</v>
      </c>
      <c r="AL285" s="77">
        <v>2.0379430085836039</v>
      </c>
      <c r="AM285" s="77">
        <v>0.40401038681692042</v>
      </c>
      <c r="AN285" s="78">
        <v>0.2083333333333286</v>
      </c>
      <c r="AQ285" s="172">
        <v>46174</v>
      </c>
      <c r="AR285" s="173">
        <f>IF(MONTH(Serie_Encadeada[[#This Row],[Período]])=1,Serie_Encadeada[[#This Row],[Fat.real]],Serie_Encadeada[[#This Row],[Fat.real]]+AR284)</f>
        <v>673.32</v>
      </c>
      <c r="AS285" s="173">
        <f>IF(MONTH(Serie_Encadeada[[#This Row],[Período]])=1,Serie_Encadeada[[#This Row],[Emprego]],Serie_Encadeada[[#This Row],[Emprego]]+AS284)</f>
        <v>738.2</v>
      </c>
      <c r="AT285" s="173">
        <f>IF(MONTH(Serie_Encadeada[[#This Row],[Período]])=1,Serie_Encadeada[[#This Row],[Horas]],Serie_Encadeada[[#This Row],[Horas]]+AT284)</f>
        <v>641.93999999999994</v>
      </c>
      <c r="AU285" s="173">
        <f>IF(MONTH(Serie_Encadeada[[#This Row],[Período]])=1,Serie_Encadeada[[#This Row],[Massa Real]],Serie_Encadeada[[#This Row],[Massa Real]]+AU284)</f>
        <v>857.75</v>
      </c>
      <c r="AV285" s="173">
        <f>IF(MONTH(Serie_Encadeada[[#This Row],[Período]])=1,Serie_Encadeada[[#This Row],[RMR Real]],Serie_Encadeada[[#This Row],[RMR Real]]+AV284)</f>
        <v>697.56</v>
      </c>
      <c r="AW285" s="173">
        <f>IF(MONTH(Serie_Encadeada[[#This Row],[Período]])=1,Serie_Encadeada[[#This Row],[UCI]],Serie_Encadeada[[#This Row],[UCI]]+AW284)</f>
        <v>487.48</v>
      </c>
      <c r="AX285" s="173">
        <f t="shared" ref="AX285" si="689">AW285/MONTH(AQ285)</f>
        <v>81.24666666666667</v>
      </c>
      <c r="AY285" s="172">
        <v>43221</v>
      </c>
      <c r="AZ285" s="174">
        <f t="shared" ref="AZ285" si="690">SUM(C274:C285)</f>
        <v>1425.6399999999999</v>
      </c>
      <c r="BA285" s="175">
        <f t="shared" ref="BA285" si="691">SUM(D274:D285)</f>
        <v>1459.5400000000002</v>
      </c>
      <c r="BB285" s="175">
        <f t="shared" ref="BB285" si="692">SUM(E274:E285)</f>
        <v>1282.67</v>
      </c>
      <c r="BC285" s="176">
        <f t="shared" ref="BC285" si="693">SUM(F274:F285)</f>
        <v>1724.8799999999999</v>
      </c>
      <c r="BD285" s="176">
        <f t="shared" ref="BD285" si="694">SUM(G274:G285)</f>
        <v>1419.0399999999997</v>
      </c>
      <c r="BE285" s="176">
        <f t="shared" ref="BE285" si="695">SUM(H274:H285)/12</f>
        <v>81.189166666666665</v>
      </c>
    </row>
  </sheetData>
  <pageMargins left="0.511811024" right="0.511811024" top="0.78740157499999996" bottom="0.78740157499999996" header="0.31496062000000002" footer="0.31496062000000002"/>
  <pageSetup paperSize="9" orientation="portrait" horizontalDpi="4294967293" verticalDpi="0" r:id="rId1"/>
  <drawing r:id="rId2"/>
  <tableParts count="1"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Planilha5"/>
  <dimension ref="A1:E286"/>
  <sheetViews>
    <sheetView showGridLines="0" zoomScaleNormal="100" workbookViewId="0">
      <pane xSplit="1" ySplit="3" topLeftCell="D279" activePane="bottomRight" state="frozen"/>
      <selection pane="topRight" activeCell="B1" sqref="B1"/>
      <selection pane="bottomLeft" activeCell="A4" sqref="A4"/>
      <selection pane="bottomRight" activeCell="F1" sqref="F1:O1048576"/>
    </sheetView>
  </sheetViews>
  <sheetFormatPr defaultColWidth="14.44140625" defaultRowHeight="13.8" x14ac:dyDescent="0.3"/>
  <cols>
    <col min="1" max="1" width="10.44140625" style="15" customWidth="1"/>
    <col min="2" max="2" width="9.6640625" style="15" customWidth="1"/>
    <col min="3" max="5" width="16.6640625" style="15" customWidth="1"/>
    <col min="6" max="6" width="10.88671875" style="15" customWidth="1"/>
    <col min="7" max="16384" width="14.44140625" style="15"/>
  </cols>
  <sheetData>
    <row r="1" spans="1:5" ht="14.4" x14ac:dyDescent="0.3">
      <c r="A1"/>
      <c r="B1"/>
      <c r="C1" s="69" t="s">
        <v>46</v>
      </c>
    </row>
    <row r="2" spans="1:5" x14ac:dyDescent="0.3">
      <c r="C2" s="69" t="s">
        <v>10</v>
      </c>
    </row>
    <row r="3" spans="1:5" s="16" customFormat="1" ht="39" customHeight="1" x14ac:dyDescent="0.3">
      <c r="A3" s="228" t="s">
        <v>30</v>
      </c>
      <c r="B3" s="228" t="s">
        <v>4</v>
      </c>
      <c r="C3" s="228" t="s">
        <v>21</v>
      </c>
      <c r="D3" s="228" t="s">
        <v>22</v>
      </c>
      <c r="E3" s="228" t="s">
        <v>23</v>
      </c>
    </row>
    <row r="4" spans="1:5" x14ac:dyDescent="0.25">
      <c r="A4" s="17">
        <v>37622</v>
      </c>
      <c r="B4" s="79" t="str">
        <f>MONTH(Indice_faturamento[[#This Row],[Período]])&amp;YEAR(Indice_faturamento[[#This Row],[Período]])</f>
        <v>12003</v>
      </c>
      <c r="C4" s="18">
        <v>83.442400000000006</v>
      </c>
      <c r="D4" s="18">
        <v>76.778899999999993</v>
      </c>
      <c r="E4" s="18">
        <v>84.180599999999998</v>
      </c>
    </row>
    <row r="5" spans="1:5" x14ac:dyDescent="0.25">
      <c r="A5" s="17">
        <v>37653</v>
      </c>
      <c r="B5" s="80" t="str">
        <f>MONTH(Indice_faturamento[[#This Row],[Período]])&amp;YEAR(Indice_faturamento[[#This Row],[Período]])</f>
        <v>22003</v>
      </c>
      <c r="C5" s="20">
        <v>87.403800000000004</v>
      </c>
      <c r="D5" s="20">
        <v>89.003299999999996</v>
      </c>
      <c r="E5" s="20">
        <v>87.226600000000005</v>
      </c>
    </row>
    <row r="6" spans="1:5" x14ac:dyDescent="0.25">
      <c r="A6" s="19">
        <v>37681</v>
      </c>
      <c r="B6" s="80" t="str">
        <f>MONTH(Indice_faturamento[[#This Row],[Período]])&amp;YEAR(Indice_faturamento[[#This Row],[Período]])</f>
        <v>32003</v>
      </c>
      <c r="C6" s="20">
        <v>85.1541</v>
      </c>
      <c r="D6" s="20">
        <v>70.665000000000006</v>
      </c>
      <c r="E6" s="20">
        <v>86.759200000000007</v>
      </c>
    </row>
    <row r="7" spans="1:5" x14ac:dyDescent="0.25">
      <c r="A7" s="19">
        <v>37712</v>
      </c>
      <c r="B7" s="80" t="str">
        <f>MONTH(Indice_faturamento[[#This Row],[Período]])&amp;YEAR(Indice_faturamento[[#This Row],[Período]])</f>
        <v>42003</v>
      </c>
      <c r="C7" s="20">
        <v>78.085300000000004</v>
      </c>
      <c r="D7" s="20">
        <v>73.900899999999993</v>
      </c>
      <c r="E7" s="20">
        <v>78.5488</v>
      </c>
    </row>
    <row r="8" spans="1:5" x14ac:dyDescent="0.25">
      <c r="A8" s="19">
        <v>37742</v>
      </c>
      <c r="B8" s="80" t="str">
        <f>MONTH(Indice_faturamento[[#This Row],[Período]])&amp;YEAR(Indice_faturamento[[#This Row],[Período]])</f>
        <v>52003</v>
      </c>
      <c r="C8" s="20">
        <v>87.612799999999993</v>
      </c>
      <c r="D8" s="20">
        <v>74.918400000000005</v>
      </c>
      <c r="E8" s="20">
        <v>89.019099999999995</v>
      </c>
    </row>
    <row r="9" spans="1:5" x14ac:dyDescent="0.25">
      <c r="A9" s="19">
        <v>37773</v>
      </c>
      <c r="B9" s="80" t="str">
        <f>MONTH(Indice_faturamento[[#This Row],[Período]])&amp;YEAR(Indice_faturamento[[#This Row],[Período]])</f>
        <v>62003</v>
      </c>
      <c r="C9" s="20">
        <v>82.232399999999998</v>
      </c>
      <c r="D9" s="20">
        <v>71.8626</v>
      </c>
      <c r="E9" s="20">
        <v>83.381200000000007</v>
      </c>
    </row>
    <row r="10" spans="1:5" x14ac:dyDescent="0.25">
      <c r="A10" s="19">
        <v>37803</v>
      </c>
      <c r="B10" s="80" t="str">
        <f>MONTH(Indice_faturamento[[#This Row],[Período]])&amp;YEAR(Indice_faturamento[[#This Row],[Período]])</f>
        <v>72003</v>
      </c>
      <c r="C10" s="20">
        <v>85.618700000000004</v>
      </c>
      <c r="D10" s="20">
        <v>76.284300000000002</v>
      </c>
      <c r="E10" s="20">
        <v>86.652699999999996</v>
      </c>
    </row>
    <row r="11" spans="1:5" x14ac:dyDescent="0.25">
      <c r="A11" s="19">
        <v>37834</v>
      </c>
      <c r="B11" s="80" t="str">
        <f>MONTH(Indice_faturamento[[#This Row],[Período]])&amp;YEAR(Indice_faturamento[[#This Row],[Período]])</f>
        <v>82003</v>
      </c>
      <c r="C11" s="20">
        <v>89.653999999999996</v>
      </c>
      <c r="D11" s="20">
        <v>83.877099999999999</v>
      </c>
      <c r="E11" s="20">
        <v>90.293999999999997</v>
      </c>
    </row>
    <row r="12" spans="1:5" x14ac:dyDescent="0.25">
      <c r="A12" s="19">
        <v>37865</v>
      </c>
      <c r="B12" s="80" t="str">
        <f>MONTH(Indice_faturamento[[#This Row],[Período]])&amp;YEAR(Indice_faturamento[[#This Row],[Período]])</f>
        <v>92003</v>
      </c>
      <c r="C12" s="20">
        <v>92.134200000000007</v>
      </c>
      <c r="D12" s="20">
        <v>83.076400000000007</v>
      </c>
      <c r="E12" s="20">
        <v>93.137600000000006</v>
      </c>
    </row>
    <row r="13" spans="1:5" x14ac:dyDescent="0.25">
      <c r="A13" s="19">
        <v>37895</v>
      </c>
      <c r="B13" s="80" t="str">
        <f>MONTH(Indice_faturamento[[#This Row],[Período]])&amp;YEAR(Indice_faturamento[[#This Row],[Período]])</f>
        <v>102003</v>
      </c>
      <c r="C13" s="20">
        <v>96.265299999999996</v>
      </c>
      <c r="D13" s="20">
        <v>85.569800000000001</v>
      </c>
      <c r="E13" s="20">
        <v>97.450100000000006</v>
      </c>
    </row>
    <row r="14" spans="1:5" x14ac:dyDescent="0.25">
      <c r="A14" s="19">
        <v>37926</v>
      </c>
      <c r="B14" s="80" t="str">
        <f>MONTH(Indice_faturamento[[#This Row],[Período]])&amp;YEAR(Indice_faturamento[[#This Row],[Período]])</f>
        <v>112003</v>
      </c>
      <c r="C14" s="20">
        <v>92.556399999999996</v>
      </c>
      <c r="D14" s="20">
        <v>68.281199999999998</v>
      </c>
      <c r="E14" s="20">
        <v>95.245599999999996</v>
      </c>
    </row>
    <row r="15" spans="1:5" x14ac:dyDescent="0.25">
      <c r="A15" s="19">
        <v>37956</v>
      </c>
      <c r="B15" s="80" t="str">
        <f>MONTH(Indice_faturamento[[#This Row],[Período]])&amp;YEAR(Indice_faturamento[[#This Row],[Período]])</f>
        <v>122003</v>
      </c>
      <c r="C15" s="20">
        <v>93.462500000000006</v>
      </c>
      <c r="D15" s="20">
        <v>68.903599999999997</v>
      </c>
      <c r="E15" s="20">
        <v>96.183199999999999</v>
      </c>
    </row>
    <row r="16" spans="1:5" x14ac:dyDescent="0.25">
      <c r="A16" s="19">
        <v>37987</v>
      </c>
      <c r="B16" s="80" t="str">
        <f>MONTH(Indice_faturamento[[#This Row],[Período]])&amp;YEAR(Indice_faturamento[[#This Row],[Período]])</f>
        <v>12004</v>
      </c>
      <c r="C16" s="20">
        <v>79.651799999999994</v>
      </c>
      <c r="D16" s="20">
        <v>60.8354</v>
      </c>
      <c r="E16" s="20">
        <v>81.7363</v>
      </c>
    </row>
    <row r="17" spans="1:5" x14ac:dyDescent="0.25">
      <c r="A17" s="19">
        <v>38018</v>
      </c>
      <c r="B17" s="80" t="str">
        <f>MONTH(Indice_faturamento[[#This Row],[Período]])&amp;YEAR(Indice_faturamento[[#This Row],[Período]])</f>
        <v>22004</v>
      </c>
      <c r="C17" s="20">
        <v>81.400199999999998</v>
      </c>
      <c r="D17" s="20">
        <v>67.977800000000002</v>
      </c>
      <c r="E17" s="20">
        <v>82.887200000000007</v>
      </c>
    </row>
    <row r="18" spans="1:5" x14ac:dyDescent="0.25">
      <c r="A18" s="19">
        <v>38047</v>
      </c>
      <c r="B18" s="80" t="str">
        <f>MONTH(Indice_faturamento[[#This Row],[Período]])&amp;YEAR(Indice_faturamento[[#This Row],[Período]])</f>
        <v>32004</v>
      </c>
      <c r="C18" s="20">
        <v>96.003399999999999</v>
      </c>
      <c r="D18" s="20">
        <v>77.409000000000006</v>
      </c>
      <c r="E18" s="20">
        <v>98.063299999999998</v>
      </c>
    </row>
    <row r="19" spans="1:5" x14ac:dyDescent="0.25">
      <c r="A19" s="19">
        <v>38078</v>
      </c>
      <c r="B19" s="80" t="str">
        <f>MONTH(Indice_faturamento[[#This Row],[Período]])&amp;YEAR(Indice_faturamento[[#This Row],[Período]])</f>
        <v>42004</v>
      </c>
      <c r="C19" s="20">
        <v>88.217399999999998</v>
      </c>
      <c r="D19" s="20">
        <v>67.122699999999995</v>
      </c>
      <c r="E19" s="20">
        <v>90.554299999999998</v>
      </c>
    </row>
    <row r="20" spans="1:5" x14ac:dyDescent="0.25">
      <c r="A20" s="19">
        <v>38108</v>
      </c>
      <c r="B20" s="80" t="str">
        <f>MONTH(Indice_faturamento[[#This Row],[Período]])&amp;YEAR(Indice_faturamento[[#This Row],[Período]])</f>
        <v>52004</v>
      </c>
      <c r="C20" s="20">
        <v>97.567800000000005</v>
      </c>
      <c r="D20" s="20">
        <v>70.124799999999993</v>
      </c>
      <c r="E20" s="20">
        <v>100.608</v>
      </c>
    </row>
    <row r="21" spans="1:5" x14ac:dyDescent="0.25">
      <c r="A21" s="19">
        <v>38139</v>
      </c>
      <c r="B21" s="80" t="str">
        <f>MONTH(Indice_faturamento[[#This Row],[Período]])&amp;YEAR(Indice_faturamento[[#This Row],[Período]])</f>
        <v>62004</v>
      </c>
      <c r="C21" s="20">
        <v>99.751400000000004</v>
      </c>
      <c r="D21" s="20">
        <v>79.3185</v>
      </c>
      <c r="E21" s="20">
        <v>102.015</v>
      </c>
    </row>
    <row r="22" spans="1:5" x14ac:dyDescent="0.25">
      <c r="A22" s="19">
        <v>38169</v>
      </c>
      <c r="B22" s="80" t="str">
        <f>MONTH(Indice_faturamento[[#This Row],[Período]])&amp;YEAR(Indice_faturamento[[#This Row],[Período]])</f>
        <v>72004</v>
      </c>
      <c r="C22" s="20">
        <v>97.974400000000003</v>
      </c>
      <c r="D22" s="20">
        <v>77.623599999999996</v>
      </c>
      <c r="E22" s="20">
        <v>100.22880000000001</v>
      </c>
    </row>
    <row r="23" spans="1:5" x14ac:dyDescent="0.25">
      <c r="A23" s="19">
        <v>38200</v>
      </c>
      <c r="B23" s="80" t="str">
        <f>MONTH(Indice_faturamento[[#This Row],[Período]])&amp;YEAR(Indice_faturamento[[#This Row],[Período]])</f>
        <v>82004</v>
      </c>
      <c r="C23" s="20">
        <v>100.0955</v>
      </c>
      <c r="D23" s="20">
        <v>73.545699999999997</v>
      </c>
      <c r="E23" s="20">
        <v>103.0367</v>
      </c>
    </row>
    <row r="24" spans="1:5" x14ac:dyDescent="0.25">
      <c r="A24" s="19">
        <v>38231</v>
      </c>
      <c r="B24" s="80" t="str">
        <f>MONTH(Indice_faturamento[[#This Row],[Período]])&amp;YEAR(Indice_faturamento[[#This Row],[Período]])</f>
        <v>92004</v>
      </c>
      <c r="C24" s="20">
        <v>100.8154</v>
      </c>
      <c r="D24" s="20">
        <v>75.4983</v>
      </c>
      <c r="E24" s="20">
        <v>103.62009999999999</v>
      </c>
    </row>
    <row r="25" spans="1:5" x14ac:dyDescent="0.25">
      <c r="A25" s="19">
        <v>38261</v>
      </c>
      <c r="B25" s="80" t="str">
        <f>MONTH(Indice_faturamento[[#This Row],[Período]])&amp;YEAR(Indice_faturamento[[#This Row],[Período]])</f>
        <v>102004</v>
      </c>
      <c r="C25" s="20">
        <v>100.1382</v>
      </c>
      <c r="D25" s="20">
        <v>77.860399999999998</v>
      </c>
      <c r="E25" s="20">
        <v>102.6062</v>
      </c>
    </row>
    <row r="26" spans="1:5" x14ac:dyDescent="0.25">
      <c r="A26" s="19">
        <v>38292</v>
      </c>
      <c r="B26" s="80" t="str">
        <f>MONTH(Indice_faturamento[[#This Row],[Período]])&amp;YEAR(Indice_faturamento[[#This Row],[Período]])</f>
        <v>112004</v>
      </c>
      <c r="C26" s="20">
        <v>96.011200000000002</v>
      </c>
      <c r="D26" s="20">
        <v>82.287099999999995</v>
      </c>
      <c r="E26" s="20">
        <v>97.531499999999994</v>
      </c>
    </row>
    <row r="27" spans="1:5" x14ac:dyDescent="0.25">
      <c r="A27" s="19">
        <v>38322</v>
      </c>
      <c r="B27" s="80" t="str">
        <f>MONTH(Indice_faturamento[[#This Row],[Período]])&amp;YEAR(Indice_faturamento[[#This Row],[Período]])</f>
        <v>122004</v>
      </c>
      <c r="C27" s="20">
        <v>92.653000000000006</v>
      </c>
      <c r="D27" s="20">
        <v>68.213399999999993</v>
      </c>
      <c r="E27" s="20">
        <v>95.360500000000002</v>
      </c>
    </row>
    <row r="28" spans="1:5" x14ac:dyDescent="0.25">
      <c r="A28" s="19">
        <v>38353</v>
      </c>
      <c r="B28" s="80" t="str">
        <f>MONTH(Indice_faturamento[[#This Row],[Período]])&amp;YEAR(Indice_faturamento[[#This Row],[Período]])</f>
        <v>12005</v>
      </c>
      <c r="C28" s="20">
        <v>81.707599999999999</v>
      </c>
      <c r="D28" s="20">
        <v>68.747299999999996</v>
      </c>
      <c r="E28" s="20">
        <v>83.1434</v>
      </c>
    </row>
    <row r="29" spans="1:5" x14ac:dyDescent="0.25">
      <c r="A29" s="19">
        <v>38384</v>
      </c>
      <c r="B29" s="80" t="str">
        <f>MONTH(Indice_faturamento[[#This Row],[Período]])&amp;YEAR(Indice_faturamento[[#This Row],[Período]])</f>
        <v>22005</v>
      </c>
      <c r="C29" s="20">
        <v>83.928899999999999</v>
      </c>
      <c r="D29" s="20">
        <v>62.704000000000001</v>
      </c>
      <c r="E29" s="20">
        <v>86.280199999999994</v>
      </c>
    </row>
    <row r="30" spans="1:5" x14ac:dyDescent="0.25">
      <c r="A30" s="19">
        <v>38412</v>
      </c>
      <c r="B30" s="80" t="str">
        <f>MONTH(Indice_faturamento[[#This Row],[Período]])&amp;YEAR(Indice_faturamento[[#This Row],[Período]])</f>
        <v>32005</v>
      </c>
      <c r="C30" s="20">
        <v>96.3506</v>
      </c>
      <c r="D30" s="20">
        <v>72.1614</v>
      </c>
      <c r="E30" s="20">
        <v>99.030299999999997</v>
      </c>
    </row>
    <row r="31" spans="1:5" x14ac:dyDescent="0.25">
      <c r="A31" s="19">
        <v>38443</v>
      </c>
      <c r="B31" s="80" t="str">
        <f>MONTH(Indice_faturamento[[#This Row],[Período]])&amp;YEAR(Indice_faturamento[[#This Row],[Período]])</f>
        <v>42005</v>
      </c>
      <c r="C31" s="20">
        <v>92.560400000000001</v>
      </c>
      <c r="D31" s="20">
        <v>99.650300000000001</v>
      </c>
      <c r="E31" s="20">
        <v>91.774900000000002</v>
      </c>
    </row>
    <row r="32" spans="1:5" x14ac:dyDescent="0.25">
      <c r="A32" s="19">
        <v>38473</v>
      </c>
      <c r="B32" s="80" t="str">
        <f>MONTH(Indice_faturamento[[#This Row],[Período]])&amp;YEAR(Indice_faturamento[[#This Row],[Período]])</f>
        <v>52005</v>
      </c>
      <c r="C32" s="20">
        <v>98.379000000000005</v>
      </c>
      <c r="D32" s="20">
        <v>114.35420000000001</v>
      </c>
      <c r="E32" s="20">
        <v>96.609200000000001</v>
      </c>
    </row>
    <row r="33" spans="1:5" x14ac:dyDescent="0.25">
      <c r="A33" s="19">
        <v>38504</v>
      </c>
      <c r="B33" s="80" t="str">
        <f>MONTH(Indice_faturamento[[#This Row],[Período]])&amp;YEAR(Indice_faturamento[[#This Row],[Período]])</f>
        <v>62005</v>
      </c>
      <c r="C33" s="20">
        <v>96.332599999999999</v>
      </c>
      <c r="D33" s="20">
        <v>99.767399999999995</v>
      </c>
      <c r="E33" s="20">
        <v>95.952100000000002</v>
      </c>
    </row>
    <row r="34" spans="1:5" x14ac:dyDescent="0.25">
      <c r="A34" s="19">
        <v>38534</v>
      </c>
      <c r="B34" s="80" t="str">
        <f>MONTH(Indice_faturamento[[#This Row],[Período]])&amp;YEAR(Indice_faturamento[[#This Row],[Período]])</f>
        <v>72005</v>
      </c>
      <c r="C34" s="20">
        <v>94.965199999999996</v>
      </c>
      <c r="D34" s="20">
        <v>94.217600000000004</v>
      </c>
      <c r="E34" s="20">
        <v>95.047799999999995</v>
      </c>
    </row>
    <row r="35" spans="1:5" x14ac:dyDescent="0.25">
      <c r="A35" s="19">
        <v>38565</v>
      </c>
      <c r="B35" s="80" t="str">
        <f>MONTH(Indice_faturamento[[#This Row],[Período]])&amp;YEAR(Indice_faturamento[[#This Row],[Período]])</f>
        <v>82005</v>
      </c>
      <c r="C35" s="20">
        <v>101.2597</v>
      </c>
      <c r="D35" s="20">
        <v>99.257000000000005</v>
      </c>
      <c r="E35" s="20">
        <v>101.4808</v>
      </c>
    </row>
    <row r="36" spans="1:5" x14ac:dyDescent="0.25">
      <c r="A36" s="19">
        <v>38596</v>
      </c>
      <c r="B36" s="80" t="str">
        <f>MONTH(Indice_faturamento[[#This Row],[Período]])&amp;YEAR(Indice_faturamento[[#This Row],[Período]])</f>
        <v>92005</v>
      </c>
      <c r="C36" s="20">
        <v>100.63160000000001</v>
      </c>
      <c r="D36" s="20">
        <v>91.657600000000002</v>
      </c>
      <c r="E36" s="20">
        <v>101.62220000000001</v>
      </c>
    </row>
    <row r="37" spans="1:5" x14ac:dyDescent="0.25">
      <c r="A37" s="19">
        <v>38626</v>
      </c>
      <c r="B37" s="80" t="str">
        <f>MONTH(Indice_faturamento[[#This Row],[Período]])&amp;YEAR(Indice_faturamento[[#This Row],[Período]])</f>
        <v>102005</v>
      </c>
      <c r="C37" s="20">
        <v>98.665899999999993</v>
      </c>
      <c r="D37" s="20">
        <v>92.367699999999999</v>
      </c>
      <c r="E37" s="20">
        <v>99.361199999999997</v>
      </c>
    </row>
    <row r="38" spans="1:5" x14ac:dyDescent="0.25">
      <c r="A38" s="19">
        <v>38657</v>
      </c>
      <c r="B38" s="80" t="str">
        <f>MONTH(Indice_faturamento[[#This Row],[Período]])&amp;YEAR(Indice_faturamento[[#This Row],[Período]])</f>
        <v>112005</v>
      </c>
      <c r="C38" s="20">
        <v>96.159099999999995</v>
      </c>
      <c r="D38" s="20">
        <v>89.528999999999996</v>
      </c>
      <c r="E38" s="20">
        <v>96.891000000000005</v>
      </c>
    </row>
    <row r="39" spans="1:5" x14ac:dyDescent="0.25">
      <c r="A39" s="19">
        <v>38687</v>
      </c>
      <c r="B39" s="80" t="str">
        <f>MONTH(Indice_faturamento[[#This Row],[Período]])&amp;YEAR(Indice_faturamento[[#This Row],[Período]])</f>
        <v>122005</v>
      </c>
      <c r="C39" s="20">
        <v>95.680400000000006</v>
      </c>
      <c r="D39" s="20">
        <v>88.127499999999998</v>
      </c>
      <c r="E39" s="20">
        <v>96.514099999999999</v>
      </c>
    </row>
    <row r="40" spans="1:5" x14ac:dyDescent="0.25">
      <c r="A40" s="19">
        <v>38718</v>
      </c>
      <c r="B40" s="80" t="str">
        <f>MONTH(Indice_faturamento[[#This Row],[Período]])&amp;YEAR(Indice_faturamento[[#This Row],[Período]])</f>
        <v>12006</v>
      </c>
      <c r="C40" s="20">
        <v>88.099599999999995</v>
      </c>
      <c r="D40" s="20">
        <v>80.901200000000003</v>
      </c>
      <c r="E40" s="20">
        <v>88.894199999999998</v>
      </c>
    </row>
    <row r="41" spans="1:5" x14ac:dyDescent="0.25">
      <c r="A41" s="19">
        <v>38749</v>
      </c>
      <c r="B41" s="80" t="str">
        <f>MONTH(Indice_faturamento[[#This Row],[Período]])&amp;YEAR(Indice_faturamento[[#This Row],[Período]])</f>
        <v>22006</v>
      </c>
      <c r="C41" s="20">
        <v>87.458500000000001</v>
      </c>
      <c r="D41" s="20">
        <v>87.6066</v>
      </c>
      <c r="E41" s="20">
        <v>87.442099999999996</v>
      </c>
    </row>
    <row r="42" spans="1:5" x14ac:dyDescent="0.25">
      <c r="A42" s="19">
        <v>38777</v>
      </c>
      <c r="B42" s="80" t="str">
        <f>MONTH(Indice_faturamento[[#This Row],[Período]])&amp;YEAR(Indice_faturamento[[#This Row],[Período]])</f>
        <v>32006</v>
      </c>
      <c r="C42" s="20">
        <v>100.913</v>
      </c>
      <c r="D42" s="20">
        <v>93.887699999999995</v>
      </c>
      <c r="E42" s="20">
        <v>101.6885</v>
      </c>
    </row>
    <row r="43" spans="1:5" x14ac:dyDescent="0.25">
      <c r="A43" s="19">
        <v>38808</v>
      </c>
      <c r="B43" s="80" t="str">
        <f>MONTH(Indice_faturamento[[#This Row],[Período]])&amp;YEAR(Indice_faturamento[[#This Row],[Período]])</f>
        <v>42006</v>
      </c>
      <c r="C43" s="20">
        <v>91.707899999999995</v>
      </c>
      <c r="D43" s="20">
        <v>89.073499999999996</v>
      </c>
      <c r="E43" s="20">
        <v>91.998699999999999</v>
      </c>
    </row>
    <row r="44" spans="1:5" x14ac:dyDescent="0.25">
      <c r="A44" s="19">
        <v>38838</v>
      </c>
      <c r="B44" s="80" t="str">
        <f>MONTH(Indice_faturamento[[#This Row],[Período]])&amp;YEAR(Indice_faturamento[[#This Row],[Período]])</f>
        <v>52006</v>
      </c>
      <c r="C44" s="20">
        <v>102.1395</v>
      </c>
      <c r="D44" s="20">
        <v>100.67610000000001</v>
      </c>
      <c r="E44" s="20">
        <v>102.301</v>
      </c>
    </row>
    <row r="45" spans="1:5" x14ac:dyDescent="0.25">
      <c r="A45" s="19">
        <v>38869</v>
      </c>
      <c r="B45" s="80" t="str">
        <f>MONTH(Indice_faturamento[[#This Row],[Período]])&amp;YEAR(Indice_faturamento[[#This Row],[Período]])</f>
        <v>62006</v>
      </c>
      <c r="C45" s="20">
        <v>100.8451</v>
      </c>
      <c r="D45" s="20">
        <v>106.7405</v>
      </c>
      <c r="E45" s="20">
        <v>100.1943</v>
      </c>
    </row>
    <row r="46" spans="1:5" x14ac:dyDescent="0.25">
      <c r="A46" s="19">
        <v>38899</v>
      </c>
      <c r="B46" s="80" t="str">
        <f>MONTH(Indice_faturamento[[#This Row],[Período]])&amp;YEAR(Indice_faturamento[[#This Row],[Período]])</f>
        <v>72006</v>
      </c>
      <c r="C46" s="20">
        <v>100.5656</v>
      </c>
      <c r="D46" s="20">
        <v>108.09950000000001</v>
      </c>
      <c r="E46" s="20">
        <v>99.733900000000006</v>
      </c>
    </row>
    <row r="47" spans="1:5" x14ac:dyDescent="0.25">
      <c r="A47" s="19">
        <v>38930</v>
      </c>
      <c r="B47" s="80" t="str">
        <f>MONTH(Indice_faturamento[[#This Row],[Período]])&amp;YEAR(Indice_faturamento[[#This Row],[Período]])</f>
        <v>82006</v>
      </c>
      <c r="C47" s="20">
        <v>107.37269999999999</v>
      </c>
      <c r="D47" s="20">
        <v>110.63039999999999</v>
      </c>
      <c r="E47" s="20">
        <v>107.01309999999999</v>
      </c>
    </row>
    <row r="48" spans="1:5" x14ac:dyDescent="0.25">
      <c r="A48" s="19">
        <v>38961</v>
      </c>
      <c r="B48" s="80" t="str">
        <f>MONTH(Indice_faturamento[[#This Row],[Período]])&amp;YEAR(Indice_faturamento[[#This Row],[Período]])</f>
        <v>92006</v>
      </c>
      <c r="C48" s="20">
        <v>103.5603</v>
      </c>
      <c r="D48" s="20">
        <v>111.95610000000001</v>
      </c>
      <c r="E48" s="20">
        <v>102.6336</v>
      </c>
    </row>
    <row r="49" spans="1:5" x14ac:dyDescent="0.25">
      <c r="A49" s="19">
        <v>38991</v>
      </c>
      <c r="B49" s="80" t="str">
        <f>MONTH(Indice_faturamento[[#This Row],[Período]])&amp;YEAR(Indice_faturamento[[#This Row],[Período]])</f>
        <v>102006</v>
      </c>
      <c r="C49" s="20">
        <v>108.33369999999999</v>
      </c>
      <c r="D49" s="20">
        <v>108.67489999999999</v>
      </c>
      <c r="E49" s="20">
        <v>108.29600000000001</v>
      </c>
    </row>
    <row r="50" spans="1:5" x14ac:dyDescent="0.25">
      <c r="A50" s="19">
        <v>39022</v>
      </c>
      <c r="B50" s="80" t="str">
        <f>MONTH(Indice_faturamento[[#This Row],[Período]])&amp;YEAR(Indice_faturamento[[#This Row],[Período]])</f>
        <v>112006</v>
      </c>
      <c r="C50" s="20">
        <v>108.3523</v>
      </c>
      <c r="D50" s="20">
        <v>99.226200000000006</v>
      </c>
      <c r="E50" s="20">
        <v>109.3597</v>
      </c>
    </row>
    <row r="51" spans="1:5" x14ac:dyDescent="0.25">
      <c r="A51" s="19">
        <v>39052</v>
      </c>
      <c r="B51" s="80" t="str">
        <f>MONTH(Indice_faturamento[[#This Row],[Período]])&amp;YEAR(Indice_faturamento[[#This Row],[Período]])</f>
        <v>122006</v>
      </c>
      <c r="C51" s="20">
        <v>99.758700000000005</v>
      </c>
      <c r="D51" s="20">
        <v>98.484300000000005</v>
      </c>
      <c r="E51" s="20">
        <v>99.8994</v>
      </c>
    </row>
    <row r="52" spans="1:5" x14ac:dyDescent="0.25">
      <c r="A52" s="19">
        <v>39083</v>
      </c>
      <c r="B52" s="80" t="str">
        <f>MONTH(Indice_faturamento[[#This Row],[Período]])&amp;YEAR(Indice_faturamento[[#This Row],[Período]])</f>
        <v>12007</v>
      </c>
      <c r="C52" s="20">
        <v>95.017799999999994</v>
      </c>
      <c r="D52" s="20">
        <v>79.724699999999999</v>
      </c>
      <c r="E52" s="20">
        <v>96.706000000000003</v>
      </c>
    </row>
    <row r="53" spans="1:5" x14ac:dyDescent="0.25">
      <c r="A53" s="19">
        <v>39114</v>
      </c>
      <c r="B53" s="80" t="str">
        <f>MONTH(Indice_faturamento[[#This Row],[Período]])&amp;YEAR(Indice_faturamento[[#This Row],[Período]])</f>
        <v>22007</v>
      </c>
      <c r="C53" s="20">
        <v>92.772400000000005</v>
      </c>
      <c r="D53" s="20">
        <v>91.101500000000001</v>
      </c>
      <c r="E53" s="20">
        <v>92.956900000000005</v>
      </c>
    </row>
    <row r="54" spans="1:5" x14ac:dyDescent="0.25">
      <c r="A54" s="19">
        <v>39142</v>
      </c>
      <c r="B54" s="80" t="str">
        <f>MONTH(Indice_faturamento[[#This Row],[Período]])&amp;YEAR(Indice_faturamento[[#This Row],[Período]])</f>
        <v>32007</v>
      </c>
      <c r="C54" s="20">
        <v>109.08580000000001</v>
      </c>
      <c r="D54" s="20">
        <v>99.608500000000006</v>
      </c>
      <c r="E54" s="20">
        <v>110.13200000000001</v>
      </c>
    </row>
    <row r="55" spans="1:5" x14ac:dyDescent="0.25">
      <c r="A55" s="19">
        <v>39173</v>
      </c>
      <c r="B55" s="80" t="str">
        <f>MONTH(Indice_faturamento[[#This Row],[Período]])&amp;YEAR(Indice_faturamento[[#This Row],[Período]])</f>
        <v>42007</v>
      </c>
      <c r="C55" s="20">
        <v>103.6996</v>
      </c>
      <c r="D55" s="20">
        <v>102.2452</v>
      </c>
      <c r="E55" s="20">
        <v>103.86020000000001</v>
      </c>
    </row>
    <row r="56" spans="1:5" x14ac:dyDescent="0.25">
      <c r="A56" s="19">
        <v>39203</v>
      </c>
      <c r="B56" s="80" t="str">
        <f>MONTH(Indice_faturamento[[#This Row],[Período]])&amp;YEAR(Indice_faturamento[[#This Row],[Período]])</f>
        <v>52007</v>
      </c>
      <c r="C56" s="20">
        <v>114.4828</v>
      </c>
      <c r="D56" s="20">
        <v>96.547899999999998</v>
      </c>
      <c r="E56" s="20">
        <v>116.46259999999999</v>
      </c>
    </row>
    <row r="57" spans="1:5" x14ac:dyDescent="0.25">
      <c r="A57" s="19">
        <v>39234</v>
      </c>
      <c r="B57" s="80" t="str">
        <f>MONTH(Indice_faturamento[[#This Row],[Período]])&amp;YEAR(Indice_faturamento[[#This Row],[Período]])</f>
        <v>62007</v>
      </c>
      <c r="C57" s="20">
        <v>110.4438</v>
      </c>
      <c r="D57" s="20">
        <v>112.8805</v>
      </c>
      <c r="E57" s="20">
        <v>110.1748</v>
      </c>
    </row>
    <row r="58" spans="1:5" x14ac:dyDescent="0.25">
      <c r="A58" s="19">
        <v>39264</v>
      </c>
      <c r="B58" s="80" t="str">
        <f>MONTH(Indice_faturamento[[#This Row],[Período]])&amp;YEAR(Indice_faturamento[[#This Row],[Período]])</f>
        <v>72007</v>
      </c>
      <c r="C58" s="20">
        <v>115.4569</v>
      </c>
      <c r="D58" s="20">
        <v>114.88209999999999</v>
      </c>
      <c r="E58" s="20">
        <v>115.5204</v>
      </c>
    </row>
    <row r="59" spans="1:5" x14ac:dyDescent="0.25">
      <c r="A59" s="19">
        <v>39295</v>
      </c>
      <c r="B59" s="80" t="str">
        <f>MONTH(Indice_faturamento[[#This Row],[Período]])&amp;YEAR(Indice_faturamento[[#This Row],[Período]])</f>
        <v>82007</v>
      </c>
      <c r="C59" s="20">
        <v>127.45650000000001</v>
      </c>
      <c r="D59" s="20">
        <v>129.28919999999999</v>
      </c>
      <c r="E59" s="20">
        <v>127.2542</v>
      </c>
    </row>
    <row r="60" spans="1:5" x14ac:dyDescent="0.25">
      <c r="A60" s="19">
        <v>39326</v>
      </c>
      <c r="B60" s="80" t="str">
        <f>MONTH(Indice_faturamento[[#This Row],[Período]])&amp;YEAR(Indice_faturamento[[#This Row],[Período]])</f>
        <v>92007</v>
      </c>
      <c r="C60" s="20">
        <v>113.13890000000001</v>
      </c>
      <c r="D60" s="20">
        <v>105.66719999999999</v>
      </c>
      <c r="E60" s="20">
        <v>113.9637</v>
      </c>
    </row>
    <row r="61" spans="1:5" x14ac:dyDescent="0.25">
      <c r="A61" s="19">
        <v>39356</v>
      </c>
      <c r="B61" s="80" t="str">
        <f>MONTH(Indice_faturamento[[#This Row],[Período]])&amp;YEAR(Indice_faturamento[[#This Row],[Período]])</f>
        <v>102007</v>
      </c>
      <c r="C61" s="20">
        <v>124.5371</v>
      </c>
      <c r="D61" s="20">
        <v>112.6793</v>
      </c>
      <c r="E61" s="20">
        <v>125.846</v>
      </c>
    </row>
    <row r="62" spans="1:5" x14ac:dyDescent="0.25">
      <c r="A62" s="19">
        <v>39387</v>
      </c>
      <c r="B62" s="80" t="str">
        <f>MONTH(Indice_faturamento[[#This Row],[Período]])&amp;YEAR(Indice_faturamento[[#This Row],[Período]])</f>
        <v>112007</v>
      </c>
      <c r="C62" s="20">
        <v>124.4153</v>
      </c>
      <c r="D62" s="20">
        <v>108.8751</v>
      </c>
      <c r="E62" s="20">
        <v>126.13079999999999</v>
      </c>
    </row>
    <row r="63" spans="1:5" x14ac:dyDescent="0.25">
      <c r="A63" s="19">
        <v>39417</v>
      </c>
      <c r="B63" s="80" t="str">
        <f>MONTH(Indice_faturamento[[#This Row],[Período]])&amp;YEAR(Indice_faturamento[[#This Row],[Período]])</f>
        <v>122007</v>
      </c>
      <c r="C63" s="20">
        <v>113.1956</v>
      </c>
      <c r="D63" s="20">
        <v>122.1686</v>
      </c>
      <c r="E63" s="20">
        <v>112.2051</v>
      </c>
    </row>
    <row r="64" spans="1:5" x14ac:dyDescent="0.25">
      <c r="A64" s="19">
        <v>39448</v>
      </c>
      <c r="B64" s="80" t="str">
        <f>MONTH(Indice_faturamento[[#This Row],[Período]])&amp;YEAR(Indice_faturamento[[#This Row],[Período]])</f>
        <v>12008</v>
      </c>
      <c r="C64" s="20">
        <v>116.0009</v>
      </c>
      <c r="D64" s="20">
        <v>93.752399999999994</v>
      </c>
      <c r="E64" s="20">
        <v>118.4569</v>
      </c>
    </row>
    <row r="65" spans="1:5" x14ac:dyDescent="0.25">
      <c r="A65" s="19">
        <v>39479</v>
      </c>
      <c r="B65" s="80" t="str">
        <f>MONTH(Indice_faturamento[[#This Row],[Período]])&amp;YEAR(Indice_faturamento[[#This Row],[Período]])</f>
        <v>22008</v>
      </c>
      <c r="C65" s="20">
        <v>117.9355</v>
      </c>
      <c r="D65" s="20">
        <v>99.891599999999997</v>
      </c>
      <c r="E65" s="20">
        <v>119.9273</v>
      </c>
    </row>
    <row r="66" spans="1:5" x14ac:dyDescent="0.25">
      <c r="A66" s="19">
        <v>39508</v>
      </c>
      <c r="B66" s="80" t="str">
        <f>MONTH(Indice_faturamento[[#This Row],[Período]])&amp;YEAR(Indice_faturamento[[#This Row],[Período]])</f>
        <v>32008</v>
      </c>
      <c r="C66" s="20">
        <v>125.97410000000001</v>
      </c>
      <c r="D66" s="20">
        <v>105.961</v>
      </c>
      <c r="E66" s="20">
        <v>128.1833</v>
      </c>
    </row>
    <row r="67" spans="1:5" x14ac:dyDescent="0.25">
      <c r="A67" s="19">
        <v>39539</v>
      </c>
      <c r="B67" s="80" t="str">
        <f>MONTH(Indice_faturamento[[#This Row],[Período]])&amp;YEAR(Indice_faturamento[[#This Row],[Período]])</f>
        <v>42008</v>
      </c>
      <c r="C67" s="20">
        <v>130.97909999999999</v>
      </c>
      <c r="D67" s="20">
        <v>107.4804</v>
      </c>
      <c r="E67" s="20">
        <v>133.57310000000001</v>
      </c>
    </row>
    <row r="68" spans="1:5" x14ac:dyDescent="0.25">
      <c r="A68" s="19">
        <v>39569</v>
      </c>
      <c r="B68" s="80" t="str">
        <f>MONTH(Indice_faturamento[[#This Row],[Período]])&amp;YEAR(Indice_faturamento[[#This Row],[Período]])</f>
        <v>52008</v>
      </c>
      <c r="C68" s="20">
        <v>134.4188</v>
      </c>
      <c r="D68" s="20">
        <v>104.54179999999999</v>
      </c>
      <c r="E68" s="20">
        <v>137.71690000000001</v>
      </c>
    </row>
    <row r="69" spans="1:5" x14ac:dyDescent="0.25">
      <c r="A69" s="19">
        <v>39600</v>
      </c>
      <c r="B69" s="80" t="str">
        <f>MONTH(Indice_faturamento[[#This Row],[Período]])&amp;YEAR(Indice_faturamento[[#This Row],[Período]])</f>
        <v>62008</v>
      </c>
      <c r="C69" s="20">
        <v>136.702</v>
      </c>
      <c r="D69" s="20">
        <v>122.3104</v>
      </c>
      <c r="E69" s="20">
        <v>138.29069999999999</v>
      </c>
    </row>
    <row r="70" spans="1:5" x14ac:dyDescent="0.25">
      <c r="A70" s="19">
        <v>39630</v>
      </c>
      <c r="B70" s="80" t="str">
        <f>MONTH(Indice_faturamento[[#This Row],[Período]])&amp;YEAR(Indice_faturamento[[#This Row],[Período]])</f>
        <v>72008</v>
      </c>
      <c r="C70" s="20">
        <v>143.12739999999999</v>
      </c>
      <c r="D70" s="20">
        <v>134.95670000000001</v>
      </c>
      <c r="E70" s="20">
        <v>144.02940000000001</v>
      </c>
    </row>
    <row r="71" spans="1:5" x14ac:dyDescent="0.25">
      <c r="A71" s="19">
        <v>39661</v>
      </c>
      <c r="B71" s="80" t="str">
        <f>MONTH(Indice_faturamento[[#This Row],[Período]])&amp;YEAR(Indice_faturamento[[#This Row],[Período]])</f>
        <v>82008</v>
      </c>
      <c r="C71" s="20">
        <v>137.7773</v>
      </c>
      <c r="D71" s="20">
        <v>132.21369999999999</v>
      </c>
      <c r="E71" s="20">
        <v>138.3914</v>
      </c>
    </row>
    <row r="72" spans="1:5" x14ac:dyDescent="0.25">
      <c r="A72" s="19">
        <v>39692</v>
      </c>
      <c r="B72" s="80" t="str">
        <f>MONTH(Indice_faturamento[[#This Row],[Período]])&amp;YEAR(Indice_faturamento[[#This Row],[Período]])</f>
        <v>92008</v>
      </c>
      <c r="C72" s="20">
        <v>139.1841</v>
      </c>
      <c r="D72" s="20">
        <v>131.70150000000001</v>
      </c>
      <c r="E72" s="20">
        <v>140.01</v>
      </c>
    </row>
    <row r="73" spans="1:5" x14ac:dyDescent="0.25">
      <c r="A73" s="19">
        <v>39722</v>
      </c>
      <c r="B73" s="80" t="str">
        <f>MONTH(Indice_faturamento[[#This Row],[Período]])&amp;YEAR(Indice_faturamento[[#This Row],[Período]])</f>
        <v>102008</v>
      </c>
      <c r="C73" s="20">
        <v>136.10640000000001</v>
      </c>
      <c r="D73" s="20">
        <v>133.4032</v>
      </c>
      <c r="E73" s="20">
        <v>136.40469999999999</v>
      </c>
    </row>
    <row r="74" spans="1:5" x14ac:dyDescent="0.25">
      <c r="A74" s="19">
        <v>39753</v>
      </c>
      <c r="B74" s="80" t="str">
        <f>MONTH(Indice_faturamento[[#This Row],[Período]])&amp;YEAR(Indice_faturamento[[#This Row],[Período]])</f>
        <v>112008</v>
      </c>
      <c r="C74" s="20">
        <v>100.87430000000001</v>
      </c>
      <c r="D74" s="20">
        <v>55.892899999999997</v>
      </c>
      <c r="E74" s="20">
        <v>105.8398</v>
      </c>
    </row>
    <row r="75" spans="1:5" x14ac:dyDescent="0.25">
      <c r="A75" s="19">
        <v>39783</v>
      </c>
      <c r="B75" s="80" t="str">
        <f>MONTH(Indice_faturamento[[#This Row],[Período]])&amp;YEAR(Indice_faturamento[[#This Row],[Período]])</f>
        <v>122008</v>
      </c>
      <c r="C75" s="20">
        <v>100.08759999999999</v>
      </c>
      <c r="D75" s="20">
        <v>77.631399999999999</v>
      </c>
      <c r="E75" s="20">
        <v>102.5665</v>
      </c>
    </row>
    <row r="76" spans="1:5" x14ac:dyDescent="0.25">
      <c r="A76" s="19">
        <v>39814</v>
      </c>
      <c r="B76" s="80" t="str">
        <f>MONTH(Indice_faturamento[[#This Row],[Período]])&amp;YEAR(Indice_faturamento[[#This Row],[Período]])</f>
        <v>12009</v>
      </c>
      <c r="C76" s="20">
        <v>91.298500000000004</v>
      </c>
      <c r="D76" s="20">
        <v>72.808400000000006</v>
      </c>
      <c r="E76" s="20">
        <v>93.339600000000004</v>
      </c>
    </row>
    <row r="77" spans="1:5" x14ac:dyDescent="0.25">
      <c r="A77" s="19">
        <v>39845</v>
      </c>
      <c r="B77" s="80" t="str">
        <f>MONTH(Indice_faturamento[[#This Row],[Período]])&amp;YEAR(Indice_faturamento[[#This Row],[Período]])</f>
        <v>22009</v>
      </c>
      <c r="C77" s="20">
        <v>94.698300000000003</v>
      </c>
      <c r="D77" s="20">
        <v>71.802899999999994</v>
      </c>
      <c r="E77" s="20">
        <v>97.225700000000003</v>
      </c>
    </row>
    <row r="78" spans="1:5" x14ac:dyDescent="0.25">
      <c r="A78" s="19">
        <v>39873</v>
      </c>
      <c r="B78" s="80" t="str">
        <f>MONTH(Indice_faturamento[[#This Row],[Período]])&amp;YEAR(Indice_faturamento[[#This Row],[Período]])</f>
        <v>32009</v>
      </c>
      <c r="C78" s="20">
        <v>122.2385</v>
      </c>
      <c r="D78" s="20">
        <v>90.425399999999996</v>
      </c>
      <c r="E78" s="20">
        <v>125.7503</v>
      </c>
    </row>
    <row r="79" spans="1:5" x14ac:dyDescent="0.25">
      <c r="A79" s="19">
        <v>39904</v>
      </c>
      <c r="B79" s="80" t="str">
        <f>MONTH(Indice_faturamento[[#This Row],[Período]])&amp;YEAR(Indice_faturamento[[#This Row],[Período]])</f>
        <v>42009</v>
      </c>
      <c r="C79" s="20">
        <v>108.8339</v>
      </c>
      <c r="D79" s="20">
        <v>98.290199999999999</v>
      </c>
      <c r="E79" s="20">
        <v>109.9978</v>
      </c>
    </row>
    <row r="80" spans="1:5" x14ac:dyDescent="0.25">
      <c r="A80" s="19">
        <v>39934</v>
      </c>
      <c r="B80" s="80" t="str">
        <f>MONTH(Indice_faturamento[[#This Row],[Período]])&amp;YEAR(Indice_faturamento[[#This Row],[Período]])</f>
        <v>52009</v>
      </c>
      <c r="C80" s="20">
        <v>113.03879999999999</v>
      </c>
      <c r="D80" s="20">
        <v>66.451499999999996</v>
      </c>
      <c r="E80" s="20">
        <v>118.1815</v>
      </c>
    </row>
    <row r="81" spans="1:5" x14ac:dyDescent="0.25">
      <c r="A81" s="19">
        <v>39965</v>
      </c>
      <c r="B81" s="80" t="str">
        <f>MONTH(Indice_faturamento[[#This Row],[Período]])&amp;YEAR(Indice_faturamento[[#This Row],[Período]])</f>
        <v>62009</v>
      </c>
      <c r="C81" s="20">
        <v>116.8621</v>
      </c>
      <c r="D81" s="20">
        <v>80.855500000000006</v>
      </c>
      <c r="E81" s="20">
        <v>120.8368</v>
      </c>
    </row>
    <row r="82" spans="1:5" x14ac:dyDescent="0.25">
      <c r="A82" s="19">
        <v>39995</v>
      </c>
      <c r="B82" s="80" t="str">
        <f>MONTH(Indice_faturamento[[#This Row],[Período]])&amp;YEAR(Indice_faturamento[[#This Row],[Período]])</f>
        <v>72009</v>
      </c>
      <c r="C82" s="20">
        <v>123.94629999999999</v>
      </c>
      <c r="D82" s="20">
        <v>81.5702</v>
      </c>
      <c r="E82" s="20">
        <v>128.6241</v>
      </c>
    </row>
    <row r="83" spans="1:5" x14ac:dyDescent="0.25">
      <c r="A83" s="19">
        <v>40026</v>
      </c>
      <c r="B83" s="80" t="str">
        <f>MONTH(Indice_faturamento[[#This Row],[Período]])&amp;YEAR(Indice_faturamento[[#This Row],[Período]])</f>
        <v>82009</v>
      </c>
      <c r="C83" s="20">
        <v>121.45359999999999</v>
      </c>
      <c r="D83" s="20">
        <v>81.037099999999995</v>
      </c>
      <c r="E83" s="20">
        <v>125.9151</v>
      </c>
    </row>
    <row r="84" spans="1:5" x14ac:dyDescent="0.25">
      <c r="A84" s="19">
        <v>40057</v>
      </c>
      <c r="B84" s="80" t="str">
        <f>MONTH(Indice_faturamento[[#This Row],[Período]])&amp;YEAR(Indice_faturamento[[#This Row],[Período]])</f>
        <v>92009</v>
      </c>
      <c r="C84" s="20">
        <v>130.00049999999999</v>
      </c>
      <c r="D84" s="20">
        <v>87.277100000000004</v>
      </c>
      <c r="E84" s="20">
        <v>134.7166</v>
      </c>
    </row>
    <row r="85" spans="1:5" x14ac:dyDescent="0.25">
      <c r="A85" s="19">
        <v>40087</v>
      </c>
      <c r="B85" s="80" t="str">
        <f>MONTH(Indice_faturamento[[#This Row],[Período]])&amp;YEAR(Indice_faturamento[[#This Row],[Período]])</f>
        <v>102009</v>
      </c>
      <c r="C85" s="20">
        <v>133.91210000000001</v>
      </c>
      <c r="D85" s="20">
        <v>76.259399999999999</v>
      </c>
      <c r="E85" s="20">
        <v>140.27629999999999</v>
      </c>
    </row>
    <row r="86" spans="1:5" x14ac:dyDescent="0.25">
      <c r="A86" s="19">
        <v>40118</v>
      </c>
      <c r="B86" s="80" t="str">
        <f>MONTH(Indice_faturamento[[#This Row],[Período]])&amp;YEAR(Indice_faturamento[[#This Row],[Período]])</f>
        <v>112009</v>
      </c>
      <c r="C86" s="20">
        <v>117.0711</v>
      </c>
      <c r="D86" s="20">
        <v>73.760599999999997</v>
      </c>
      <c r="E86" s="20">
        <v>121.85209999999999</v>
      </c>
    </row>
    <row r="87" spans="1:5" x14ac:dyDescent="0.25">
      <c r="A87" s="19">
        <v>40148</v>
      </c>
      <c r="B87" s="80" t="str">
        <f>MONTH(Indice_faturamento[[#This Row],[Período]])&amp;YEAR(Indice_faturamento[[#This Row],[Período]])</f>
        <v>122009</v>
      </c>
      <c r="C87" s="20">
        <v>123.8211</v>
      </c>
      <c r="D87" s="20">
        <v>92.132900000000006</v>
      </c>
      <c r="E87" s="20">
        <v>127.31910000000001</v>
      </c>
    </row>
    <row r="88" spans="1:5" x14ac:dyDescent="0.25">
      <c r="A88" s="19">
        <v>40179</v>
      </c>
      <c r="B88" s="80" t="str">
        <f>MONTH(Indice_faturamento[[#This Row],[Período]])&amp;YEAR(Indice_faturamento[[#This Row],[Período]])</f>
        <v>12010</v>
      </c>
      <c r="C88" s="20">
        <v>106.9254</v>
      </c>
      <c r="D88" s="20">
        <v>77.893199999999993</v>
      </c>
      <c r="E88" s="20">
        <v>110.1302</v>
      </c>
    </row>
    <row r="89" spans="1:5" x14ac:dyDescent="0.25">
      <c r="A89" s="19">
        <v>40210</v>
      </c>
      <c r="B89" s="80" t="str">
        <f>MONTH(Indice_faturamento[[#This Row],[Período]])&amp;YEAR(Indice_faturamento[[#This Row],[Período]])</f>
        <v>22010</v>
      </c>
      <c r="C89" s="20">
        <v>105.7157</v>
      </c>
      <c r="D89" s="20">
        <v>68.488500000000002</v>
      </c>
      <c r="E89" s="20">
        <v>109.82510000000001</v>
      </c>
    </row>
    <row r="90" spans="1:5" x14ac:dyDescent="0.25">
      <c r="A90" s="19">
        <v>40238</v>
      </c>
      <c r="B90" s="80" t="str">
        <f>MONTH(Indice_faturamento[[#This Row],[Período]])&amp;YEAR(Indice_faturamento[[#This Row],[Período]])</f>
        <v>32010</v>
      </c>
      <c r="C90" s="20">
        <v>133.6003</v>
      </c>
      <c r="D90" s="20">
        <v>88.4542</v>
      </c>
      <c r="E90" s="20">
        <v>138.5839</v>
      </c>
    </row>
    <row r="91" spans="1:5" x14ac:dyDescent="0.25">
      <c r="A91" s="19">
        <v>40269</v>
      </c>
      <c r="B91" s="80" t="str">
        <f>MONTH(Indice_faturamento[[#This Row],[Período]])&amp;YEAR(Indice_faturamento[[#This Row],[Período]])</f>
        <v>42010</v>
      </c>
      <c r="C91" s="20">
        <v>127.66589999999999</v>
      </c>
      <c r="D91" s="20">
        <v>146.43209999999999</v>
      </c>
      <c r="E91" s="20">
        <v>125.5943</v>
      </c>
    </row>
    <row r="92" spans="1:5" x14ac:dyDescent="0.25">
      <c r="A92" s="19">
        <v>40299</v>
      </c>
      <c r="B92" s="80" t="str">
        <f>MONTH(Indice_faturamento[[#This Row],[Período]])&amp;YEAR(Indice_faturamento[[#This Row],[Período]])</f>
        <v>52010</v>
      </c>
      <c r="C92" s="20">
        <v>132.6301</v>
      </c>
      <c r="D92" s="20">
        <v>108.8485</v>
      </c>
      <c r="E92" s="20">
        <v>135.25530000000001</v>
      </c>
    </row>
    <row r="93" spans="1:5" x14ac:dyDescent="0.25">
      <c r="A93" s="19">
        <v>40330</v>
      </c>
      <c r="B93" s="80" t="str">
        <f>MONTH(Indice_faturamento[[#This Row],[Período]])&amp;YEAR(Indice_faturamento[[#This Row],[Período]])</f>
        <v>62010</v>
      </c>
      <c r="C93" s="20">
        <v>135.0504</v>
      </c>
      <c r="D93" s="20">
        <v>100.804</v>
      </c>
      <c r="E93" s="20">
        <v>138.83080000000001</v>
      </c>
    </row>
    <row r="94" spans="1:5" x14ac:dyDescent="0.25">
      <c r="A94" s="19">
        <v>40360</v>
      </c>
      <c r="B94" s="80" t="str">
        <f>MONTH(Indice_faturamento[[#This Row],[Período]])&amp;YEAR(Indice_faturamento[[#This Row],[Período]])</f>
        <v>72010</v>
      </c>
      <c r="C94" s="20">
        <v>135.92320000000001</v>
      </c>
      <c r="D94" s="20">
        <v>109.5625</v>
      </c>
      <c r="E94" s="20">
        <v>138.8331</v>
      </c>
    </row>
    <row r="95" spans="1:5" x14ac:dyDescent="0.25">
      <c r="A95" s="19">
        <v>40391</v>
      </c>
      <c r="B95" s="80" t="str">
        <f>MONTH(Indice_faturamento[[#This Row],[Período]])&amp;YEAR(Indice_faturamento[[#This Row],[Período]])</f>
        <v>82010</v>
      </c>
      <c r="C95" s="20">
        <v>140.91489999999999</v>
      </c>
      <c r="D95" s="20">
        <v>120.9233</v>
      </c>
      <c r="E95" s="20">
        <v>143.1217</v>
      </c>
    </row>
    <row r="96" spans="1:5" x14ac:dyDescent="0.25">
      <c r="A96" s="19">
        <v>40422</v>
      </c>
      <c r="B96" s="80" t="str">
        <f>MONTH(Indice_faturamento[[#This Row],[Período]])&amp;YEAR(Indice_faturamento[[#This Row],[Período]])</f>
        <v>92010</v>
      </c>
      <c r="C96" s="20">
        <v>141.25399999999999</v>
      </c>
      <c r="D96" s="20">
        <v>115.7548</v>
      </c>
      <c r="E96" s="20">
        <v>144.06880000000001</v>
      </c>
    </row>
    <row r="97" spans="1:5" x14ac:dyDescent="0.25">
      <c r="A97" s="19">
        <v>40452</v>
      </c>
      <c r="B97" s="80" t="str">
        <f>MONTH(Indice_faturamento[[#This Row],[Período]])&amp;YEAR(Indice_faturamento[[#This Row],[Período]])</f>
        <v>102010</v>
      </c>
      <c r="C97" s="20">
        <v>132.61660000000001</v>
      </c>
      <c r="D97" s="20">
        <v>103.4038</v>
      </c>
      <c r="E97" s="20">
        <v>135.84129999999999</v>
      </c>
    </row>
    <row r="98" spans="1:5" x14ac:dyDescent="0.25">
      <c r="A98" s="19">
        <v>40483</v>
      </c>
      <c r="B98" s="80" t="str">
        <f>MONTH(Indice_faturamento[[#This Row],[Período]])&amp;YEAR(Indice_faturamento[[#This Row],[Período]])</f>
        <v>112010</v>
      </c>
      <c r="C98" s="20">
        <v>135.4768</v>
      </c>
      <c r="D98" s="20">
        <v>101.1812</v>
      </c>
      <c r="E98" s="20">
        <v>139.26259999999999</v>
      </c>
    </row>
    <row r="99" spans="1:5" x14ac:dyDescent="0.25">
      <c r="A99" s="19">
        <v>40513</v>
      </c>
      <c r="B99" s="80" t="str">
        <f>MONTH(Indice_faturamento[[#This Row],[Período]])&amp;YEAR(Indice_faturamento[[#This Row],[Período]])</f>
        <v>122010</v>
      </c>
      <c r="C99" s="20">
        <v>133.4666</v>
      </c>
      <c r="D99" s="20">
        <v>120.1178</v>
      </c>
      <c r="E99" s="20">
        <v>134.9401</v>
      </c>
    </row>
    <row r="100" spans="1:5" x14ac:dyDescent="0.25">
      <c r="A100" s="19">
        <v>40544</v>
      </c>
      <c r="B100" s="80" t="str">
        <f>MONTH(Indice_faturamento[[#This Row],[Período]])&amp;YEAR(Indice_faturamento[[#This Row],[Período]])</f>
        <v>12011</v>
      </c>
      <c r="C100" s="20">
        <v>110.7529</v>
      </c>
      <c r="D100" s="20">
        <v>84.900400000000005</v>
      </c>
      <c r="E100" s="20">
        <v>113.6067</v>
      </c>
    </row>
    <row r="101" spans="1:5" x14ac:dyDescent="0.25">
      <c r="A101" s="19">
        <v>40575</v>
      </c>
      <c r="B101" s="80" t="str">
        <f>MONTH(Indice_faturamento[[#This Row],[Período]])&amp;YEAR(Indice_faturamento[[#This Row],[Período]])</f>
        <v>22011</v>
      </c>
      <c r="C101" s="20">
        <v>127.1263</v>
      </c>
      <c r="D101" s="20">
        <v>97.412300000000002</v>
      </c>
      <c r="E101" s="20">
        <v>130.40639999999999</v>
      </c>
    </row>
    <row r="102" spans="1:5" x14ac:dyDescent="0.25">
      <c r="A102" s="19">
        <v>40603</v>
      </c>
      <c r="B102" s="80" t="str">
        <f>MONTH(Indice_faturamento[[#This Row],[Período]])&amp;YEAR(Indice_faturamento[[#This Row],[Período]])</f>
        <v>32011</v>
      </c>
      <c r="C102" s="20">
        <v>134.42609999999999</v>
      </c>
      <c r="D102" s="20">
        <v>93.048599999999993</v>
      </c>
      <c r="E102" s="20">
        <v>138.99369999999999</v>
      </c>
    </row>
    <row r="103" spans="1:5" x14ac:dyDescent="0.25">
      <c r="A103" s="19">
        <v>40634</v>
      </c>
      <c r="B103" s="80" t="str">
        <f>MONTH(Indice_faturamento[[#This Row],[Período]])&amp;YEAR(Indice_faturamento[[#This Row],[Período]])</f>
        <v>42011</v>
      </c>
      <c r="C103" s="20">
        <v>130.9367</v>
      </c>
      <c r="D103" s="20">
        <v>102.6412</v>
      </c>
      <c r="E103" s="20">
        <v>134.06020000000001</v>
      </c>
    </row>
    <row r="104" spans="1:5" x14ac:dyDescent="0.25">
      <c r="A104" s="19">
        <v>40664</v>
      </c>
      <c r="B104" s="80" t="str">
        <f>MONTH(Indice_faturamento[[#This Row],[Período]])&amp;YEAR(Indice_faturamento[[#This Row],[Período]])</f>
        <v>52011</v>
      </c>
      <c r="C104" s="20">
        <v>141.4288</v>
      </c>
      <c r="D104" s="20">
        <v>109.2792</v>
      </c>
      <c r="E104" s="20">
        <v>144.9777</v>
      </c>
    </row>
    <row r="105" spans="1:5" x14ac:dyDescent="0.25">
      <c r="A105" s="19">
        <v>40695</v>
      </c>
      <c r="B105" s="80" t="str">
        <f>MONTH(Indice_faturamento[[#This Row],[Período]])&amp;YEAR(Indice_faturamento[[#This Row],[Período]])</f>
        <v>62011</v>
      </c>
      <c r="C105" s="20">
        <v>138.0692</v>
      </c>
      <c r="D105" s="20">
        <v>106.137</v>
      </c>
      <c r="E105" s="20">
        <v>141.5942</v>
      </c>
    </row>
    <row r="106" spans="1:5" x14ac:dyDescent="0.25">
      <c r="A106" s="19">
        <v>40725</v>
      </c>
      <c r="B106" s="80" t="str">
        <f>MONTH(Indice_faturamento[[#This Row],[Período]])&amp;YEAR(Indice_faturamento[[#This Row],[Período]])</f>
        <v>72011</v>
      </c>
      <c r="C106" s="20">
        <v>136.1849</v>
      </c>
      <c r="D106" s="20">
        <v>107.2895</v>
      </c>
      <c r="E106" s="20">
        <v>139.37459999999999</v>
      </c>
    </row>
    <row r="107" spans="1:5" x14ac:dyDescent="0.25">
      <c r="A107" s="19">
        <v>40756</v>
      </c>
      <c r="B107" s="80" t="str">
        <f>MONTH(Indice_faturamento[[#This Row],[Período]])&amp;YEAR(Indice_faturamento[[#This Row],[Período]])</f>
        <v>82011</v>
      </c>
      <c r="C107" s="20">
        <v>141.5292</v>
      </c>
      <c r="D107" s="20">
        <v>118.7679</v>
      </c>
      <c r="E107" s="20">
        <v>144.04179999999999</v>
      </c>
    </row>
    <row r="108" spans="1:5" x14ac:dyDescent="0.25">
      <c r="A108" s="19">
        <v>40787</v>
      </c>
      <c r="B108" s="80" t="str">
        <f>MONTH(Indice_faturamento[[#This Row],[Período]])&amp;YEAR(Indice_faturamento[[#This Row],[Período]])</f>
        <v>92011</v>
      </c>
      <c r="C108" s="20">
        <v>142.34880000000001</v>
      </c>
      <c r="D108" s="20">
        <v>116.0338</v>
      </c>
      <c r="E108" s="20">
        <v>145.25360000000001</v>
      </c>
    </row>
    <row r="109" spans="1:5" x14ac:dyDescent="0.25">
      <c r="A109" s="19">
        <v>40817</v>
      </c>
      <c r="B109" s="80" t="str">
        <f>MONTH(Indice_faturamento[[#This Row],[Período]])&amp;YEAR(Indice_faturamento[[#This Row],[Período]])</f>
        <v>102011</v>
      </c>
      <c r="C109" s="20">
        <v>135.648</v>
      </c>
      <c r="D109" s="20">
        <v>118.8466</v>
      </c>
      <c r="E109" s="20">
        <v>137.5026</v>
      </c>
    </row>
    <row r="110" spans="1:5" x14ac:dyDescent="0.25">
      <c r="A110" s="19">
        <v>40848</v>
      </c>
      <c r="B110" s="80" t="str">
        <f>MONTH(Indice_faturamento[[#This Row],[Período]])&amp;YEAR(Indice_faturamento[[#This Row],[Período]])</f>
        <v>112011</v>
      </c>
      <c r="C110" s="20">
        <v>133.33009999999999</v>
      </c>
      <c r="D110" s="20">
        <v>89.338099999999997</v>
      </c>
      <c r="E110" s="20">
        <v>138.18629999999999</v>
      </c>
    </row>
    <row r="111" spans="1:5" x14ac:dyDescent="0.25">
      <c r="A111" s="19">
        <v>40878</v>
      </c>
      <c r="B111" s="80" t="str">
        <f>MONTH(Indice_faturamento[[#This Row],[Período]])&amp;YEAR(Indice_faturamento[[#This Row],[Período]])</f>
        <v>122011</v>
      </c>
      <c r="C111" s="20">
        <v>129.9691</v>
      </c>
      <c r="D111" s="20">
        <v>92.140699999999995</v>
      </c>
      <c r="E111" s="20">
        <v>134.14490000000001</v>
      </c>
    </row>
    <row r="112" spans="1:5" x14ac:dyDescent="0.25">
      <c r="A112" s="19">
        <v>40909</v>
      </c>
      <c r="B112" s="80" t="str">
        <f>MONTH(Indice_faturamento[[#This Row],[Período]])&amp;YEAR(Indice_faturamento[[#This Row],[Período]])</f>
        <v>12012</v>
      </c>
      <c r="C112" s="20">
        <v>116.7773</v>
      </c>
      <c r="D112" s="20">
        <v>69.795400000000001</v>
      </c>
      <c r="E112" s="20">
        <v>121.9635</v>
      </c>
    </row>
    <row r="113" spans="1:5" x14ac:dyDescent="0.25">
      <c r="A113" s="19">
        <v>40940</v>
      </c>
      <c r="B113" s="80" t="str">
        <f>MONTH(Indice_faturamento[[#This Row],[Período]])&amp;YEAR(Indice_faturamento[[#This Row],[Período]])</f>
        <v>22012</v>
      </c>
      <c r="C113" s="20">
        <v>115.6884</v>
      </c>
      <c r="D113" s="20">
        <v>77.023099999999999</v>
      </c>
      <c r="E113" s="20">
        <v>119.95659999999999</v>
      </c>
    </row>
    <row r="114" spans="1:5" x14ac:dyDescent="0.25">
      <c r="A114" s="19">
        <v>40969</v>
      </c>
      <c r="B114" s="80" t="str">
        <f>MONTH(Indice_faturamento[[#This Row],[Período]])&amp;YEAR(Indice_faturamento[[#This Row],[Período]])</f>
        <v>32012</v>
      </c>
      <c r="C114" s="20">
        <v>132.3134</v>
      </c>
      <c r="D114" s="20">
        <v>90.679000000000002</v>
      </c>
      <c r="E114" s="20">
        <v>136.9093</v>
      </c>
    </row>
    <row r="115" spans="1:5" x14ac:dyDescent="0.25">
      <c r="A115" s="19">
        <v>41000</v>
      </c>
      <c r="B115" s="80" t="str">
        <f>MONTH(Indice_faturamento[[#This Row],[Período]])&amp;YEAR(Indice_faturamento[[#This Row],[Período]])</f>
        <v>42012</v>
      </c>
      <c r="C115" s="20">
        <v>119.3413</v>
      </c>
      <c r="D115" s="20">
        <v>90.140199999999993</v>
      </c>
      <c r="E115" s="20">
        <v>122.5647</v>
      </c>
    </row>
    <row r="116" spans="1:5" x14ac:dyDescent="0.25">
      <c r="A116" s="19">
        <v>41030</v>
      </c>
      <c r="B116" s="80" t="str">
        <f>MONTH(Indice_faturamento[[#This Row],[Período]])&amp;YEAR(Indice_faturamento[[#This Row],[Período]])</f>
        <v>52012</v>
      </c>
      <c r="C116" s="20">
        <v>137.1677</v>
      </c>
      <c r="D116" s="20">
        <v>104.4663</v>
      </c>
      <c r="E116" s="20">
        <v>140.7775</v>
      </c>
    </row>
    <row r="117" spans="1:5" x14ac:dyDescent="0.25">
      <c r="A117" s="19">
        <v>41061</v>
      </c>
      <c r="B117" s="80" t="str">
        <f>MONTH(Indice_faturamento[[#This Row],[Período]])&amp;YEAR(Indice_faturamento[[#This Row],[Período]])</f>
        <v>62012</v>
      </c>
      <c r="C117" s="20">
        <v>135.97800000000001</v>
      </c>
      <c r="D117" s="20">
        <v>98.507199999999997</v>
      </c>
      <c r="E117" s="20">
        <v>140.11439999999999</v>
      </c>
    </row>
    <row r="118" spans="1:5" x14ac:dyDescent="0.25">
      <c r="A118" s="19">
        <v>41091</v>
      </c>
      <c r="B118" s="80" t="str">
        <f>MONTH(Indice_faturamento[[#This Row],[Período]])&amp;YEAR(Indice_faturamento[[#This Row],[Período]])</f>
        <v>72012</v>
      </c>
      <c r="C118" s="20">
        <v>143.2662</v>
      </c>
      <c r="D118" s="20">
        <v>101.27970000000001</v>
      </c>
      <c r="E118" s="20">
        <v>147.90100000000001</v>
      </c>
    </row>
    <row r="119" spans="1:5" x14ac:dyDescent="0.25">
      <c r="A119" s="19">
        <v>41122</v>
      </c>
      <c r="B119" s="80" t="str">
        <f>MONTH(Indice_faturamento[[#This Row],[Período]])&amp;YEAR(Indice_faturamento[[#This Row],[Período]])</f>
        <v>82012</v>
      </c>
      <c r="C119" s="20">
        <v>151.84829999999999</v>
      </c>
      <c r="D119" s="20">
        <v>102.9943</v>
      </c>
      <c r="E119" s="20">
        <v>157.24119999999999</v>
      </c>
    </row>
    <row r="120" spans="1:5" x14ac:dyDescent="0.25">
      <c r="A120" s="19">
        <v>41153</v>
      </c>
      <c r="B120" s="80" t="str">
        <f>MONTH(Indice_faturamento[[#This Row],[Período]])&amp;YEAR(Indice_faturamento[[#This Row],[Período]])</f>
        <v>92012</v>
      </c>
      <c r="C120" s="20">
        <v>134.80629999999999</v>
      </c>
      <c r="D120" s="20">
        <v>86.2898</v>
      </c>
      <c r="E120" s="20">
        <v>140.16200000000001</v>
      </c>
    </row>
    <row r="121" spans="1:5" x14ac:dyDescent="0.25">
      <c r="A121" s="19">
        <v>41183</v>
      </c>
      <c r="B121" s="80" t="str">
        <f>MONTH(Indice_faturamento[[#This Row],[Período]])&amp;YEAR(Indice_faturamento[[#This Row],[Período]])</f>
        <v>102012</v>
      </c>
      <c r="C121" s="20">
        <v>143.0625</v>
      </c>
      <c r="D121" s="20">
        <v>99.886600000000001</v>
      </c>
      <c r="E121" s="20">
        <v>147.82859999999999</v>
      </c>
    </row>
    <row r="122" spans="1:5" x14ac:dyDescent="0.25">
      <c r="A122" s="19">
        <v>41214</v>
      </c>
      <c r="B122" s="80" t="str">
        <f>MONTH(Indice_faturamento[[#This Row],[Período]])&amp;YEAR(Indice_faturamento[[#This Row],[Período]])</f>
        <v>112012</v>
      </c>
      <c r="C122" s="20">
        <v>142.1738</v>
      </c>
      <c r="D122" s="20">
        <v>94.886300000000006</v>
      </c>
      <c r="E122" s="20">
        <v>147.3938</v>
      </c>
    </row>
    <row r="123" spans="1:5" x14ac:dyDescent="0.25">
      <c r="A123" s="19">
        <v>41244</v>
      </c>
      <c r="B123" s="80" t="str">
        <f>MONTH(Indice_faturamento[[#This Row],[Período]])&amp;YEAR(Indice_faturamento[[#This Row],[Período]])</f>
        <v>122012</v>
      </c>
      <c r="C123" s="20">
        <v>131.00020000000001</v>
      </c>
      <c r="D123" s="20">
        <v>123.8617</v>
      </c>
      <c r="E123" s="20">
        <v>131.78819999999999</v>
      </c>
    </row>
    <row r="124" spans="1:5" x14ac:dyDescent="0.25">
      <c r="A124" s="19">
        <v>41275</v>
      </c>
      <c r="B124" s="80" t="str">
        <f>MONTH(Indice_faturamento[[#This Row],[Período]])&amp;YEAR(Indice_faturamento[[#This Row],[Período]])</f>
        <v>12013</v>
      </c>
      <c r="C124" s="20">
        <v>126.9169</v>
      </c>
      <c r="D124" s="20">
        <v>85.612700000000004</v>
      </c>
      <c r="E124" s="20">
        <v>131.47640000000001</v>
      </c>
    </row>
    <row r="125" spans="1:5" x14ac:dyDescent="0.25">
      <c r="A125" s="19">
        <v>41306</v>
      </c>
      <c r="B125" s="80" t="str">
        <f>MONTH(Indice_faturamento[[#This Row],[Período]])&amp;YEAR(Indice_faturamento[[#This Row],[Período]])</f>
        <v>22013</v>
      </c>
      <c r="C125" s="20">
        <v>110.7637</v>
      </c>
      <c r="D125" s="20">
        <v>83.995099999999994</v>
      </c>
      <c r="E125" s="20">
        <v>113.7186</v>
      </c>
    </row>
    <row r="126" spans="1:5" x14ac:dyDescent="0.25">
      <c r="A126" s="19">
        <v>41334</v>
      </c>
      <c r="B126" s="80" t="str">
        <f>MONTH(Indice_faturamento[[#This Row],[Período]])&amp;YEAR(Indice_faturamento[[#This Row],[Período]])</f>
        <v>32013</v>
      </c>
      <c r="C126" s="20">
        <v>135.86359999999999</v>
      </c>
      <c r="D126" s="20">
        <v>103.7711</v>
      </c>
      <c r="E126" s="20">
        <v>139.40620000000001</v>
      </c>
    </row>
    <row r="127" spans="1:5" x14ac:dyDescent="0.25">
      <c r="A127" s="19">
        <v>41365</v>
      </c>
      <c r="B127" s="80" t="str">
        <f>MONTH(Indice_faturamento[[#This Row],[Período]])&amp;YEAR(Indice_faturamento[[#This Row],[Período]])</f>
        <v>42013</v>
      </c>
      <c r="C127" s="20">
        <v>139.40989999999999</v>
      </c>
      <c r="D127" s="20">
        <v>86.001000000000005</v>
      </c>
      <c r="E127" s="20">
        <v>145.3056</v>
      </c>
    </row>
    <row r="128" spans="1:5" x14ac:dyDescent="0.25">
      <c r="A128" s="19">
        <v>41395</v>
      </c>
      <c r="B128" s="80" t="str">
        <f>MONTH(Indice_faturamento[[#This Row],[Período]])&amp;YEAR(Indice_faturamento[[#This Row],[Período]])</f>
        <v>52013</v>
      </c>
      <c r="C128" s="20">
        <v>140.13220000000001</v>
      </c>
      <c r="D128" s="20">
        <v>103.7205</v>
      </c>
      <c r="E128" s="20">
        <v>144.1516</v>
      </c>
    </row>
    <row r="129" spans="1:5" x14ac:dyDescent="0.25">
      <c r="A129" s="19">
        <v>41426</v>
      </c>
      <c r="B129" s="80" t="str">
        <f>MONTH(Indice_faturamento[[#This Row],[Período]])&amp;YEAR(Indice_faturamento[[#This Row],[Período]])</f>
        <v>62013</v>
      </c>
      <c r="C129" s="20">
        <v>136.18549999999999</v>
      </c>
      <c r="D129" s="20">
        <v>93.264399999999995</v>
      </c>
      <c r="E129" s="20">
        <v>140.92349999999999</v>
      </c>
    </row>
    <row r="130" spans="1:5" x14ac:dyDescent="0.25">
      <c r="A130" s="19">
        <v>41456</v>
      </c>
      <c r="B130" s="80" t="str">
        <f>MONTH(Indice_faturamento[[#This Row],[Período]])&amp;YEAR(Indice_faturamento[[#This Row],[Período]])</f>
        <v>72013</v>
      </c>
      <c r="C130" s="20">
        <v>141.76079999999999</v>
      </c>
      <c r="D130" s="20">
        <v>103.6645</v>
      </c>
      <c r="E130" s="20">
        <v>145.96619999999999</v>
      </c>
    </row>
    <row r="131" spans="1:5" x14ac:dyDescent="0.25">
      <c r="A131" s="19">
        <v>41487</v>
      </c>
      <c r="B131" s="80" t="str">
        <f>MONTH(Indice_faturamento[[#This Row],[Período]])&amp;YEAR(Indice_faturamento[[#This Row],[Período]])</f>
        <v>82013</v>
      </c>
      <c r="C131" s="20">
        <v>141.1781</v>
      </c>
      <c r="D131" s="20">
        <v>98.694699999999997</v>
      </c>
      <c r="E131" s="20">
        <v>145.86779999999999</v>
      </c>
    </row>
    <row r="132" spans="1:5" x14ac:dyDescent="0.25">
      <c r="A132" s="19">
        <v>41518</v>
      </c>
      <c r="B132" s="80" t="str">
        <f>MONTH(Indice_faturamento[[#This Row],[Período]])&amp;YEAR(Indice_faturamento[[#This Row],[Período]])</f>
        <v>92013</v>
      </c>
      <c r="C132" s="20">
        <v>137.92150000000001</v>
      </c>
      <c r="D132" s="20">
        <v>115.77030000000001</v>
      </c>
      <c r="E132" s="20">
        <v>140.36680000000001</v>
      </c>
    </row>
    <row r="133" spans="1:5" x14ac:dyDescent="0.25">
      <c r="A133" s="19">
        <v>41548</v>
      </c>
      <c r="B133" s="80" t="str">
        <f>MONTH(Indice_faturamento[[#This Row],[Período]])&amp;YEAR(Indice_faturamento[[#This Row],[Período]])</f>
        <v>102013</v>
      </c>
      <c r="C133" s="20">
        <v>135.2988</v>
      </c>
      <c r="D133" s="20">
        <v>103.97969999999999</v>
      </c>
      <c r="E133" s="20">
        <v>138.756</v>
      </c>
    </row>
    <row r="134" spans="1:5" x14ac:dyDescent="0.25">
      <c r="A134" s="19">
        <v>41579</v>
      </c>
      <c r="B134" s="80" t="str">
        <f>MONTH(Indice_faturamento[[#This Row],[Período]])&amp;YEAR(Indice_faturamento[[#This Row],[Período]])</f>
        <v>112013</v>
      </c>
      <c r="C134" s="20">
        <v>131.2895</v>
      </c>
      <c r="D134" s="20">
        <v>97.478200000000001</v>
      </c>
      <c r="E134" s="20">
        <v>135.02189999999999</v>
      </c>
    </row>
    <row r="135" spans="1:5" x14ac:dyDescent="0.25">
      <c r="A135" s="19">
        <v>41609</v>
      </c>
      <c r="B135" s="80" t="str">
        <f>MONTH(Indice_faturamento[[#This Row],[Período]])&amp;YEAR(Indice_faturamento[[#This Row],[Período]])</f>
        <v>122013</v>
      </c>
      <c r="C135" s="20">
        <v>128.73609999999999</v>
      </c>
      <c r="D135" s="20">
        <v>75.884</v>
      </c>
      <c r="E135" s="20">
        <v>134.5703</v>
      </c>
    </row>
    <row r="136" spans="1:5" x14ac:dyDescent="0.25">
      <c r="A136" s="19">
        <v>41640</v>
      </c>
      <c r="B136" s="80" t="str">
        <f>MONTH(Indice_faturamento[[#This Row],[Período]])&amp;YEAR(Indice_faturamento[[#This Row],[Período]])</f>
        <v>12014</v>
      </c>
      <c r="C136" s="20">
        <v>120.041</v>
      </c>
      <c r="D136" s="20">
        <v>89.221900000000005</v>
      </c>
      <c r="E136" s="20">
        <v>123.4431</v>
      </c>
    </row>
    <row r="137" spans="1:5" x14ac:dyDescent="0.25">
      <c r="A137" s="19">
        <v>41671</v>
      </c>
      <c r="B137" s="80" t="str">
        <f>MONTH(Indice_faturamento[[#This Row],[Período]])&amp;YEAR(Indice_faturamento[[#This Row],[Período]])</f>
        <v>22014</v>
      </c>
      <c r="C137" s="20">
        <v>122.973</v>
      </c>
      <c r="D137" s="20">
        <v>73.238299999999995</v>
      </c>
      <c r="E137" s="20">
        <v>128.4631</v>
      </c>
    </row>
    <row r="138" spans="1:5" x14ac:dyDescent="0.25">
      <c r="A138" s="19">
        <v>41699</v>
      </c>
      <c r="B138" s="80" t="str">
        <f>MONTH(Indice_faturamento[[#This Row],[Período]])&amp;YEAR(Indice_faturamento[[#This Row],[Período]])</f>
        <v>32014</v>
      </c>
      <c r="C138" s="20">
        <v>126.2368</v>
      </c>
      <c r="D138" s="20">
        <v>87.033799999999999</v>
      </c>
      <c r="E138" s="20">
        <v>130.56440000000001</v>
      </c>
    </row>
    <row r="139" spans="1:5" x14ac:dyDescent="0.25">
      <c r="A139" s="19">
        <v>41730</v>
      </c>
      <c r="B139" s="80" t="str">
        <f>MONTH(Indice_faturamento[[#This Row],[Período]])&amp;YEAR(Indice_faturamento[[#This Row],[Período]])</f>
        <v>42014</v>
      </c>
      <c r="C139" s="20">
        <v>119.40560000000001</v>
      </c>
      <c r="D139" s="20">
        <v>65.110500000000002</v>
      </c>
      <c r="E139" s="20">
        <v>125.3991</v>
      </c>
    </row>
    <row r="140" spans="1:5" x14ac:dyDescent="0.25">
      <c r="A140" s="19">
        <v>41760</v>
      </c>
      <c r="B140" s="80" t="str">
        <f>MONTH(Indice_faturamento[[#This Row],[Período]])&amp;YEAR(Indice_faturamento[[#This Row],[Período]])</f>
        <v>52014</v>
      </c>
      <c r="C140" s="20">
        <v>128.5489</v>
      </c>
      <c r="D140" s="20">
        <v>91.165700000000001</v>
      </c>
      <c r="E140" s="20">
        <v>132.6755</v>
      </c>
    </row>
    <row r="141" spans="1:5" x14ac:dyDescent="0.25">
      <c r="A141" s="19">
        <v>41791</v>
      </c>
      <c r="B141" s="80" t="str">
        <f>MONTH(Indice_faturamento[[#This Row],[Período]])&amp;YEAR(Indice_faturamento[[#This Row],[Período]])</f>
        <v>62014</v>
      </c>
      <c r="C141" s="20">
        <v>119.67</v>
      </c>
      <c r="D141" s="20">
        <v>85.932100000000005</v>
      </c>
      <c r="E141" s="20">
        <v>123.3943</v>
      </c>
    </row>
    <row r="142" spans="1:5" x14ac:dyDescent="0.25">
      <c r="A142" s="19">
        <v>41821</v>
      </c>
      <c r="B142" s="80" t="str">
        <f>MONTH(Indice_faturamento[[#This Row],[Período]])&amp;YEAR(Indice_faturamento[[#This Row],[Período]])</f>
        <v>72014</v>
      </c>
      <c r="C142" s="20">
        <v>124.0887</v>
      </c>
      <c r="D142" s="20">
        <v>77.7316</v>
      </c>
      <c r="E142" s="20">
        <v>129.20599999999999</v>
      </c>
    </row>
    <row r="143" spans="1:5" x14ac:dyDescent="0.25">
      <c r="A143" s="19">
        <v>41852</v>
      </c>
      <c r="B143" s="80" t="str">
        <f>MONTH(Indice_faturamento[[#This Row],[Período]])&amp;YEAR(Indice_faturamento[[#This Row],[Período]])</f>
        <v>82014</v>
      </c>
      <c r="C143" s="20">
        <v>124.13509999999999</v>
      </c>
      <c r="D143" s="20">
        <v>90.113799999999998</v>
      </c>
      <c r="E143" s="20">
        <v>127.8907</v>
      </c>
    </row>
    <row r="144" spans="1:5" x14ac:dyDescent="0.25">
      <c r="A144" s="19">
        <v>41883</v>
      </c>
      <c r="B144" s="80" t="str">
        <f>MONTH(Indice_faturamento[[#This Row],[Período]])&amp;YEAR(Indice_faturamento[[#This Row],[Período]])</f>
        <v>92014</v>
      </c>
      <c r="C144" s="20">
        <v>132.12180000000001</v>
      </c>
      <c r="D144" s="20">
        <v>98.322000000000003</v>
      </c>
      <c r="E144" s="20">
        <v>135.85290000000001</v>
      </c>
    </row>
    <row r="145" spans="1:5" x14ac:dyDescent="0.25">
      <c r="A145" s="19">
        <v>41913</v>
      </c>
      <c r="B145" s="80" t="str">
        <f>MONTH(Indice_faturamento[[#This Row],[Período]])&amp;YEAR(Indice_faturamento[[#This Row],[Período]])</f>
        <v>102014</v>
      </c>
      <c r="C145" s="20">
        <v>138.6481</v>
      </c>
      <c r="D145" s="20">
        <v>94.130499999999998</v>
      </c>
      <c r="E145" s="20">
        <v>143.5624</v>
      </c>
    </row>
    <row r="146" spans="1:5" x14ac:dyDescent="0.25">
      <c r="A146" s="19">
        <v>41944</v>
      </c>
      <c r="B146" s="80" t="str">
        <f>MONTH(Indice_faturamento[[#This Row],[Período]])&amp;YEAR(Indice_faturamento[[#This Row],[Período]])</f>
        <v>112014</v>
      </c>
      <c r="C146" s="20">
        <v>128.66820000000001</v>
      </c>
      <c r="D146" s="20">
        <v>85.089600000000004</v>
      </c>
      <c r="E146" s="20">
        <v>133.47880000000001</v>
      </c>
    </row>
    <row r="147" spans="1:5" x14ac:dyDescent="0.25">
      <c r="A147" s="19">
        <v>41974</v>
      </c>
      <c r="B147" s="80" t="str">
        <f>MONTH(Indice_faturamento[[#This Row],[Período]])&amp;YEAR(Indice_faturamento[[#This Row],[Período]])</f>
        <v>122014</v>
      </c>
      <c r="C147" s="20">
        <v>120.1275</v>
      </c>
      <c r="D147" s="20">
        <v>84.686999999999998</v>
      </c>
      <c r="E147" s="20">
        <v>124.0397</v>
      </c>
    </row>
    <row r="148" spans="1:5" x14ac:dyDescent="0.25">
      <c r="A148" s="19">
        <v>42005</v>
      </c>
      <c r="B148" s="80" t="str">
        <f>MONTH(Indice_faturamento[[#This Row],[Período]])&amp;YEAR(Indice_faturamento[[#This Row],[Período]])</f>
        <v>12015</v>
      </c>
      <c r="C148" s="20">
        <v>107.1846</v>
      </c>
      <c r="D148" s="20">
        <v>74.701300000000003</v>
      </c>
      <c r="E148" s="20">
        <v>110.7704</v>
      </c>
    </row>
    <row r="149" spans="1:5" x14ac:dyDescent="0.25">
      <c r="A149" s="19">
        <v>42036</v>
      </c>
      <c r="B149" s="80" t="str">
        <f>MONTH(Indice_faturamento[[#This Row],[Período]])&amp;YEAR(Indice_faturamento[[#This Row],[Período]])</f>
        <v>22015</v>
      </c>
      <c r="C149" s="20">
        <v>98.492400000000004</v>
      </c>
      <c r="D149" s="20">
        <v>87.570599999999999</v>
      </c>
      <c r="E149" s="20">
        <v>99.697999999999993</v>
      </c>
    </row>
    <row r="150" spans="1:5" x14ac:dyDescent="0.25">
      <c r="A150" s="19">
        <v>42064</v>
      </c>
      <c r="B150" s="80" t="str">
        <f>MONTH(Indice_faturamento[[#This Row],[Período]])&amp;YEAR(Indice_faturamento[[#This Row],[Período]])</f>
        <v>32015</v>
      </c>
      <c r="C150" s="20">
        <v>114.1093</v>
      </c>
      <c r="D150" s="20">
        <v>89.925200000000004</v>
      </c>
      <c r="E150" s="20">
        <v>116.779</v>
      </c>
    </row>
    <row r="151" spans="1:5" x14ac:dyDescent="0.25">
      <c r="A151" s="19">
        <v>42095</v>
      </c>
      <c r="B151" s="80" t="str">
        <f>MONTH(Indice_faturamento[[#This Row],[Período]])&amp;YEAR(Indice_faturamento[[#This Row],[Período]])</f>
        <v>42015</v>
      </c>
      <c r="C151" s="20">
        <v>98.325299999999999</v>
      </c>
      <c r="D151" s="20">
        <v>75.135599999999997</v>
      </c>
      <c r="E151" s="20">
        <v>100.88509999999999</v>
      </c>
    </row>
    <row r="152" spans="1:5" x14ac:dyDescent="0.25">
      <c r="A152" s="19">
        <v>42125</v>
      </c>
      <c r="B152" s="80" t="str">
        <f>MONTH(Indice_faturamento[[#This Row],[Período]])&amp;YEAR(Indice_faturamento[[#This Row],[Período]])</f>
        <v>52015</v>
      </c>
      <c r="C152" s="20">
        <v>105.79040000000001</v>
      </c>
      <c r="D152" s="20">
        <v>60.260300000000001</v>
      </c>
      <c r="E152" s="20">
        <v>110.8163</v>
      </c>
    </row>
    <row r="153" spans="1:5" x14ac:dyDescent="0.25">
      <c r="A153" s="19">
        <v>42156</v>
      </c>
      <c r="B153" s="80" t="str">
        <f>MONTH(Indice_faturamento[[#This Row],[Período]])&amp;YEAR(Indice_faturamento[[#This Row],[Período]])</f>
        <v>62015</v>
      </c>
      <c r="C153" s="20">
        <v>103.4978</v>
      </c>
      <c r="D153" s="20">
        <v>74.074600000000004</v>
      </c>
      <c r="E153" s="20">
        <v>106.7457</v>
      </c>
    </row>
    <row r="154" spans="1:5" x14ac:dyDescent="0.25">
      <c r="A154" s="19">
        <v>42186</v>
      </c>
      <c r="B154" s="80" t="str">
        <f>MONTH(Indice_faturamento[[#This Row],[Período]])&amp;YEAR(Indice_faturamento[[#This Row],[Período]])</f>
        <v>72015</v>
      </c>
      <c r="C154" s="20">
        <v>109.06440000000001</v>
      </c>
      <c r="D154" s="20">
        <v>93.162099999999995</v>
      </c>
      <c r="E154" s="20">
        <v>110.8198</v>
      </c>
    </row>
    <row r="155" spans="1:5" x14ac:dyDescent="0.25">
      <c r="A155" s="19">
        <v>42217</v>
      </c>
      <c r="B155" s="80" t="str">
        <f>MONTH(Indice_faturamento[[#This Row],[Período]])&amp;YEAR(Indice_faturamento[[#This Row],[Período]])</f>
        <v>82015</v>
      </c>
      <c r="C155" s="20">
        <v>110.6056</v>
      </c>
      <c r="D155" s="20">
        <v>78.650000000000006</v>
      </c>
      <c r="E155" s="20">
        <v>114.1331</v>
      </c>
    </row>
    <row r="156" spans="1:5" x14ac:dyDescent="0.25">
      <c r="A156" s="19">
        <v>42248</v>
      </c>
      <c r="B156" s="80" t="str">
        <f>MONTH(Indice_faturamento[[#This Row],[Período]])&amp;YEAR(Indice_faturamento[[#This Row],[Período]])</f>
        <v>92015</v>
      </c>
      <c r="C156" s="20">
        <v>109.1313</v>
      </c>
      <c r="D156" s="20">
        <v>103.9765</v>
      </c>
      <c r="E156" s="20">
        <v>109.7003</v>
      </c>
    </row>
    <row r="157" spans="1:5" x14ac:dyDescent="0.25">
      <c r="A157" s="19">
        <v>42278</v>
      </c>
      <c r="B157" s="80" t="str">
        <f>MONTH(Indice_faturamento[[#This Row],[Período]])&amp;YEAR(Indice_faturamento[[#This Row],[Período]])</f>
        <v>102015</v>
      </c>
      <c r="C157" s="20">
        <v>111.7979</v>
      </c>
      <c r="D157" s="20">
        <v>101.1185</v>
      </c>
      <c r="E157" s="20">
        <v>112.9768</v>
      </c>
    </row>
    <row r="158" spans="1:5" x14ac:dyDescent="0.25">
      <c r="A158" s="19">
        <v>42309</v>
      </c>
      <c r="B158" s="80" t="str">
        <f>MONTH(Indice_faturamento[[#This Row],[Período]])&amp;YEAR(Indice_faturamento[[#This Row],[Período]])</f>
        <v>112015</v>
      </c>
      <c r="C158" s="20">
        <v>97.926400000000001</v>
      </c>
      <c r="D158" s="20">
        <v>80.647300000000001</v>
      </c>
      <c r="E158" s="20">
        <v>99.833799999999997</v>
      </c>
    </row>
    <row r="159" spans="1:5" x14ac:dyDescent="0.25">
      <c r="A159" s="19">
        <v>42339</v>
      </c>
      <c r="B159" s="80" t="str">
        <f>MONTH(Indice_faturamento[[#This Row],[Período]])&amp;YEAR(Indice_faturamento[[#This Row],[Período]])</f>
        <v>122015</v>
      </c>
      <c r="C159" s="20">
        <v>98.936000000000007</v>
      </c>
      <c r="D159" s="20">
        <v>96.944699999999997</v>
      </c>
      <c r="E159" s="20">
        <v>99.156800000000004</v>
      </c>
    </row>
    <row r="160" spans="1:5" x14ac:dyDescent="0.25">
      <c r="A160" s="19">
        <v>42370</v>
      </c>
      <c r="B160" s="80" t="str">
        <f>MONTH(Indice_faturamento[[#This Row],[Período]])&amp;YEAR(Indice_faturamento[[#This Row],[Período]])</f>
        <v>12016</v>
      </c>
      <c r="C160" s="20">
        <v>86.242999999999995</v>
      </c>
      <c r="D160" s="20">
        <v>64.584199999999996</v>
      </c>
      <c r="E160" s="20">
        <v>88.645099999999999</v>
      </c>
    </row>
    <row r="161" spans="1:5" x14ac:dyDescent="0.25">
      <c r="A161" s="19">
        <v>42401</v>
      </c>
      <c r="B161" s="80" t="str">
        <f>MONTH(Indice_faturamento[[#This Row],[Período]])&amp;YEAR(Indice_faturamento[[#This Row],[Período]])</f>
        <v>22016</v>
      </c>
      <c r="C161" s="20">
        <v>84.611699999999999</v>
      </c>
      <c r="D161" s="20">
        <v>70.330500000000001</v>
      </c>
      <c r="E161" s="20">
        <v>86.199100000000001</v>
      </c>
    </row>
    <row r="162" spans="1:5" x14ac:dyDescent="0.25">
      <c r="A162" s="19">
        <v>42430</v>
      </c>
      <c r="B162" s="80" t="str">
        <f>MONTH(Indice_faturamento[[#This Row],[Período]])&amp;YEAR(Indice_faturamento[[#This Row],[Período]])</f>
        <v>32016</v>
      </c>
      <c r="C162" s="20">
        <v>96.803799999999995</v>
      </c>
      <c r="D162" s="20">
        <v>71.883499999999998</v>
      </c>
      <c r="E162" s="20">
        <v>99.573599999999999</v>
      </c>
    </row>
    <row r="163" spans="1:5" x14ac:dyDescent="0.25">
      <c r="A163" s="19">
        <v>42461</v>
      </c>
      <c r="B163" s="80" t="str">
        <f>MONTH(Indice_faturamento[[#This Row],[Período]])&amp;YEAR(Indice_faturamento[[#This Row],[Período]])</f>
        <v>42016</v>
      </c>
      <c r="C163" s="20">
        <v>93.165400000000005</v>
      </c>
      <c r="D163" s="20">
        <v>81.016300000000001</v>
      </c>
      <c r="E163" s="20">
        <v>94.515799999999999</v>
      </c>
    </row>
    <row r="164" spans="1:5" x14ac:dyDescent="0.25">
      <c r="A164" s="19">
        <v>42491</v>
      </c>
      <c r="B164" s="80" t="str">
        <f>MONTH(Indice_faturamento[[#This Row],[Período]])&amp;YEAR(Indice_faturamento[[#This Row],[Período]])</f>
        <v>52016</v>
      </c>
      <c r="C164" s="20">
        <v>94.129099999999994</v>
      </c>
      <c r="D164" s="20">
        <v>103.048</v>
      </c>
      <c r="E164" s="20">
        <v>93.137799999999999</v>
      </c>
    </row>
    <row r="165" spans="1:5" x14ac:dyDescent="0.25">
      <c r="A165" s="19">
        <v>42522</v>
      </c>
      <c r="B165" s="80" t="str">
        <f>MONTH(Indice_faturamento[[#This Row],[Período]])&amp;YEAR(Indice_faturamento[[#This Row],[Período]])</f>
        <v>62016</v>
      </c>
      <c r="C165" s="20">
        <v>101.5654</v>
      </c>
      <c r="D165" s="20">
        <v>101.61750000000001</v>
      </c>
      <c r="E165" s="20">
        <v>101.5596</v>
      </c>
    </row>
    <row r="166" spans="1:5" x14ac:dyDescent="0.25">
      <c r="A166" s="19">
        <v>42552</v>
      </c>
      <c r="B166" s="80" t="str">
        <f>MONTH(Indice_faturamento[[#This Row],[Período]])&amp;YEAR(Indice_faturamento[[#This Row],[Período]])</f>
        <v>72016</v>
      </c>
      <c r="C166" s="20">
        <v>93.9178</v>
      </c>
      <c r="D166" s="20">
        <v>98.091399999999993</v>
      </c>
      <c r="E166" s="20">
        <v>93.453900000000004</v>
      </c>
    </row>
    <row r="167" spans="1:5" x14ac:dyDescent="0.25">
      <c r="A167" s="19">
        <v>42583</v>
      </c>
      <c r="B167" s="80" t="str">
        <f>MONTH(Indice_faturamento[[#This Row],[Período]])&amp;YEAR(Indice_faturamento[[#This Row],[Período]])</f>
        <v>82016</v>
      </c>
      <c r="C167" s="20">
        <v>97.257400000000004</v>
      </c>
      <c r="D167" s="20">
        <v>91.8262</v>
      </c>
      <c r="E167" s="20">
        <v>97.861099999999993</v>
      </c>
    </row>
    <row r="168" spans="1:5" x14ac:dyDescent="0.25">
      <c r="A168" s="19">
        <v>42614</v>
      </c>
      <c r="B168" s="80" t="str">
        <f>MONTH(Indice_faturamento[[#This Row],[Período]])&amp;YEAR(Indice_faturamento[[#This Row],[Período]])</f>
        <v>92016</v>
      </c>
      <c r="C168" s="20">
        <v>96.691000000000003</v>
      </c>
      <c r="D168" s="20">
        <v>94.582899999999995</v>
      </c>
      <c r="E168" s="20">
        <v>96.925299999999993</v>
      </c>
    </row>
    <row r="169" spans="1:5" x14ac:dyDescent="0.25">
      <c r="A169" s="19">
        <v>42644</v>
      </c>
      <c r="B169" s="80" t="str">
        <f>MONTH(Indice_faturamento[[#This Row],[Período]])&amp;YEAR(Indice_faturamento[[#This Row],[Período]])</f>
        <v>102016</v>
      </c>
      <c r="C169" s="20">
        <v>91.278000000000006</v>
      </c>
      <c r="D169" s="20">
        <v>82.0578</v>
      </c>
      <c r="E169" s="20">
        <v>92.302800000000005</v>
      </c>
    </row>
    <row r="170" spans="1:5" x14ac:dyDescent="0.25">
      <c r="A170" s="19">
        <v>42675</v>
      </c>
      <c r="B170" s="80" t="str">
        <f>MONTH(Indice_faturamento[[#This Row],[Período]])&amp;YEAR(Indice_faturamento[[#This Row],[Período]])</f>
        <v>112016</v>
      </c>
      <c r="C170" s="20">
        <v>92.842500000000001</v>
      </c>
      <c r="D170" s="20">
        <v>87.993300000000005</v>
      </c>
      <c r="E170" s="20">
        <v>93.381500000000003</v>
      </c>
    </row>
    <row r="171" spans="1:5" x14ac:dyDescent="0.25">
      <c r="A171" s="19">
        <v>42705</v>
      </c>
      <c r="B171" s="80" t="str">
        <f>MONTH(Indice_faturamento[[#This Row],[Período]])&amp;YEAR(Indice_faturamento[[#This Row],[Período]])</f>
        <v>122016</v>
      </c>
      <c r="C171" s="20">
        <v>89.645399999999995</v>
      </c>
      <c r="D171" s="20">
        <v>91.693200000000004</v>
      </c>
      <c r="E171" s="20">
        <v>89.417699999999996</v>
      </c>
    </row>
    <row r="172" spans="1:5" x14ac:dyDescent="0.25">
      <c r="A172" s="19">
        <v>42736</v>
      </c>
      <c r="B172" s="80" t="str">
        <f>MONTH(Indice_faturamento[[#This Row],[Período]])&amp;YEAR(Indice_faturamento[[#This Row],[Período]])</f>
        <v>12017</v>
      </c>
      <c r="C172" s="20">
        <v>82.585800000000006</v>
      </c>
      <c r="D172" s="20">
        <v>81.491500000000002</v>
      </c>
      <c r="E172" s="20">
        <v>82.707400000000007</v>
      </c>
    </row>
    <row r="173" spans="1:5" x14ac:dyDescent="0.25">
      <c r="A173" s="19">
        <v>42767</v>
      </c>
      <c r="B173" s="80" t="str">
        <f>MONTH(Indice_faturamento[[#This Row],[Período]])&amp;YEAR(Indice_faturamento[[#This Row],[Período]])</f>
        <v>22017</v>
      </c>
      <c r="C173" s="20">
        <v>81.454099999999997</v>
      </c>
      <c r="D173" s="20">
        <v>72.956000000000003</v>
      </c>
      <c r="E173" s="20">
        <v>82.398600000000002</v>
      </c>
    </row>
    <row r="174" spans="1:5" x14ac:dyDescent="0.25">
      <c r="A174" s="19">
        <v>42795</v>
      </c>
      <c r="B174" s="80" t="str">
        <f>MONTH(Indice_faturamento[[#This Row],[Período]])&amp;YEAR(Indice_faturamento[[#This Row],[Período]])</f>
        <v>32017</v>
      </c>
      <c r="C174" s="20">
        <v>96.967100000000002</v>
      </c>
      <c r="D174" s="20">
        <v>97.067099999999996</v>
      </c>
      <c r="E174" s="20">
        <v>96.956000000000003</v>
      </c>
    </row>
    <row r="175" spans="1:5" x14ac:dyDescent="0.25">
      <c r="A175" s="19">
        <v>42826</v>
      </c>
      <c r="B175" s="80" t="str">
        <f>MONTH(Indice_faturamento[[#This Row],[Período]])&amp;YEAR(Indice_faturamento[[#This Row],[Período]])</f>
        <v>42017</v>
      </c>
      <c r="C175" s="20">
        <v>85.999600000000001</v>
      </c>
      <c r="D175" s="20">
        <v>98.363500000000002</v>
      </c>
      <c r="E175" s="20">
        <v>84.625299999999996</v>
      </c>
    </row>
    <row r="176" spans="1:5" x14ac:dyDescent="0.25">
      <c r="A176" s="19">
        <v>42856</v>
      </c>
      <c r="B176" s="80" t="str">
        <f>MONTH(Indice_faturamento[[#This Row],[Período]])&amp;YEAR(Indice_faturamento[[#This Row],[Período]])</f>
        <v>52017</v>
      </c>
      <c r="C176" s="20">
        <v>98.220799999999997</v>
      </c>
      <c r="D176" s="20">
        <v>92.195999999999998</v>
      </c>
      <c r="E176" s="20">
        <v>98.890500000000003</v>
      </c>
    </row>
    <row r="177" spans="1:5" x14ac:dyDescent="0.25">
      <c r="A177" s="19">
        <v>42887</v>
      </c>
      <c r="B177" s="80" t="str">
        <f>MONTH(Indice_faturamento[[#This Row],[Período]])&amp;YEAR(Indice_faturamento[[#This Row],[Período]])</f>
        <v>62017</v>
      </c>
      <c r="C177" s="20">
        <v>97.686099999999996</v>
      </c>
      <c r="D177" s="20">
        <v>91.355500000000006</v>
      </c>
      <c r="E177" s="20">
        <v>98.389700000000005</v>
      </c>
    </row>
    <row r="178" spans="1:5" x14ac:dyDescent="0.25">
      <c r="A178" s="19">
        <v>42917</v>
      </c>
      <c r="B178" s="80" t="str">
        <f>MONTH(Indice_faturamento[[#This Row],[Período]])&amp;YEAR(Indice_faturamento[[#This Row],[Período]])</f>
        <v>72017</v>
      </c>
      <c r="C178" s="20">
        <v>95.793400000000005</v>
      </c>
      <c r="D178" s="20">
        <v>75.116900000000001</v>
      </c>
      <c r="E178" s="20">
        <v>98.091499999999996</v>
      </c>
    </row>
    <row r="179" spans="1:5" x14ac:dyDescent="0.25">
      <c r="A179" s="19">
        <v>42948</v>
      </c>
      <c r="B179" s="81" t="str">
        <f>MONTH(Indice_faturamento[[#This Row],[Período]])&amp;YEAR(Indice_faturamento[[#This Row],[Período]])</f>
        <v>82017</v>
      </c>
      <c r="C179" s="21">
        <v>101.3895</v>
      </c>
      <c r="D179" s="21">
        <v>71.757300000000001</v>
      </c>
      <c r="E179" s="21">
        <v>104.6831</v>
      </c>
    </row>
    <row r="180" spans="1:5" x14ac:dyDescent="0.25">
      <c r="A180" s="19">
        <v>42979</v>
      </c>
      <c r="B180" s="80" t="str">
        <f>MONTH(Indice_faturamento[[#This Row],[Período]])&amp;YEAR(Indice_faturamento[[#This Row],[Período]])</f>
        <v>92017</v>
      </c>
      <c r="C180" s="20">
        <v>100.55840000000001</v>
      </c>
      <c r="D180" s="20">
        <v>88.476299999999995</v>
      </c>
      <c r="E180" s="20">
        <v>101.90130000000001</v>
      </c>
    </row>
    <row r="181" spans="1:5" x14ac:dyDescent="0.25">
      <c r="A181" s="19">
        <v>43009</v>
      </c>
      <c r="B181" s="80" t="str">
        <f>MONTH(Indice_faturamento[[#This Row],[Período]])&amp;YEAR(Indice_faturamento[[#This Row],[Período]])</f>
        <v>102017</v>
      </c>
      <c r="C181" s="20">
        <v>103.14490000000001</v>
      </c>
      <c r="D181" s="20">
        <v>109.3711</v>
      </c>
      <c r="E181" s="20">
        <v>102.4504</v>
      </c>
    </row>
    <row r="182" spans="1:5" x14ac:dyDescent="0.25">
      <c r="A182" s="19">
        <v>43040</v>
      </c>
      <c r="B182" s="80" t="str">
        <f>MONTH(Indice_faturamento[[#This Row],[Período]])&amp;YEAR(Indice_faturamento[[#This Row],[Período]])</f>
        <v>112017</v>
      </c>
      <c r="C182" s="20">
        <v>95.957899999999995</v>
      </c>
      <c r="D182" s="20">
        <v>75.196600000000004</v>
      </c>
      <c r="E182" s="20">
        <v>98.273799999999994</v>
      </c>
    </row>
    <row r="183" spans="1:5" x14ac:dyDescent="0.25">
      <c r="A183" s="19">
        <v>43070</v>
      </c>
      <c r="B183" s="80" t="str">
        <f>MONTH(Indice_faturamento[[#This Row],[Período]])&amp;YEAR(Indice_faturamento[[#This Row],[Período]])</f>
        <v>122017</v>
      </c>
      <c r="C183" s="20">
        <v>96.0565</v>
      </c>
      <c r="D183" s="20">
        <v>86.5137</v>
      </c>
      <c r="E183" s="20">
        <v>97.120999999999995</v>
      </c>
    </row>
    <row r="184" spans="1:5" x14ac:dyDescent="0.25">
      <c r="A184" s="19">
        <v>43101</v>
      </c>
      <c r="B184" s="80" t="str">
        <f>MONTH(Indice_faturamento[[#This Row],[Período]])&amp;YEAR(Indice_faturamento[[#This Row],[Período]])</f>
        <v>12018</v>
      </c>
      <c r="C184" s="20">
        <v>88.184600000000003</v>
      </c>
      <c r="D184" s="20">
        <v>84.192400000000006</v>
      </c>
      <c r="E184" s="20">
        <v>88.63</v>
      </c>
    </row>
    <row r="185" spans="1:5" x14ac:dyDescent="0.25">
      <c r="A185" s="19">
        <v>43132</v>
      </c>
      <c r="B185" s="80" t="str">
        <f>MONTH(Indice_faturamento[[#This Row],[Período]])&amp;YEAR(Indice_faturamento[[#This Row],[Período]])</f>
        <v>22018</v>
      </c>
      <c r="C185" s="20">
        <v>83.846900000000005</v>
      </c>
      <c r="D185" s="20">
        <v>74.700599999999994</v>
      </c>
      <c r="E185" s="20">
        <v>84.867199999999997</v>
      </c>
    </row>
    <row r="186" spans="1:5" x14ac:dyDescent="0.25">
      <c r="A186" s="19">
        <v>43160</v>
      </c>
      <c r="B186" s="80" t="str">
        <f>MONTH(Indice_faturamento[[#This Row],[Período]])&amp;YEAR(Indice_faturamento[[#This Row],[Período]])</f>
        <v>32018</v>
      </c>
      <c r="C186" s="20">
        <v>100.16849999999999</v>
      </c>
      <c r="D186" s="20">
        <v>86.210400000000007</v>
      </c>
      <c r="E186" s="20">
        <v>101.7255</v>
      </c>
    </row>
    <row r="187" spans="1:5" x14ac:dyDescent="0.25">
      <c r="A187" s="19">
        <v>43191</v>
      </c>
      <c r="B187" s="80" t="str">
        <f>MONTH(Indice_faturamento[[#This Row],[Período]])&amp;YEAR(Indice_faturamento[[#This Row],[Período]])</f>
        <v>42018</v>
      </c>
      <c r="C187" s="20">
        <v>95.367800000000003</v>
      </c>
      <c r="D187" s="20">
        <v>98.135800000000003</v>
      </c>
      <c r="E187" s="20">
        <v>95.058999999999997</v>
      </c>
    </row>
    <row r="188" spans="1:5" x14ac:dyDescent="0.25">
      <c r="A188" s="19">
        <v>43221</v>
      </c>
      <c r="B188" s="80" t="str">
        <f>MONTH(Indice_faturamento[[#This Row],[Período]])&amp;YEAR(Indice_faturamento[[#This Row],[Período]])</f>
        <v>52018</v>
      </c>
      <c r="C188" s="20">
        <v>84.7864</v>
      </c>
      <c r="D188" s="20">
        <v>83.883499999999998</v>
      </c>
      <c r="E188" s="20">
        <v>84.887100000000004</v>
      </c>
    </row>
    <row r="189" spans="1:5" x14ac:dyDescent="0.25">
      <c r="A189" s="19">
        <v>43252</v>
      </c>
      <c r="B189" s="169" t="str">
        <f>MONTH(Indice_faturamento[[#This Row],[Período]])&amp;YEAR(Indice_faturamento[[#This Row],[Período]])</f>
        <v>62018</v>
      </c>
      <c r="C189" s="20">
        <v>109.3663</v>
      </c>
      <c r="D189" s="20">
        <v>102.074</v>
      </c>
      <c r="E189" s="20">
        <v>110.1798</v>
      </c>
    </row>
    <row r="190" spans="1:5" x14ac:dyDescent="0.25">
      <c r="A190" s="19">
        <v>43282</v>
      </c>
      <c r="B190" s="169" t="str">
        <f>MONTH(Indice_faturamento[[#This Row],[Período]])&amp;YEAR(Indice_faturamento[[#This Row],[Período]])</f>
        <v>72018</v>
      </c>
      <c r="C190" s="20">
        <v>105.0562</v>
      </c>
      <c r="D190" s="20">
        <v>132.58320000000001</v>
      </c>
      <c r="E190" s="20">
        <v>101.98569999999999</v>
      </c>
    </row>
    <row r="191" spans="1:5" x14ac:dyDescent="0.25">
      <c r="A191" s="19">
        <v>43313</v>
      </c>
      <c r="B191" s="169" t="str">
        <f>MONTH(Indice_faturamento[[#This Row],[Período]])&amp;YEAR(Indice_faturamento[[#This Row],[Período]])</f>
        <v>82018</v>
      </c>
      <c r="C191" s="20">
        <v>110.5035</v>
      </c>
      <c r="D191" s="20">
        <v>103.13930000000001</v>
      </c>
      <c r="E191" s="20">
        <v>111.325</v>
      </c>
    </row>
    <row r="192" spans="1:5" x14ac:dyDescent="0.25">
      <c r="A192" s="19">
        <v>43344</v>
      </c>
      <c r="B192" s="169" t="str">
        <f>MONTH(Indice_faturamento[[#This Row],[Período]])&amp;YEAR(Indice_faturamento[[#This Row],[Período]])</f>
        <v>92018</v>
      </c>
      <c r="C192" s="20">
        <v>102.9306</v>
      </c>
      <c r="D192" s="20">
        <v>93.145399999999995</v>
      </c>
      <c r="E192" s="20">
        <v>104.02209999999999</v>
      </c>
    </row>
    <row r="193" spans="1:5" x14ac:dyDescent="0.25">
      <c r="A193" s="19">
        <v>43374</v>
      </c>
      <c r="B193" s="169" t="str">
        <f>MONTH(Indice_faturamento[[#This Row],[Período]])&amp;YEAR(Indice_faturamento[[#This Row],[Período]])</f>
        <v>102018</v>
      </c>
      <c r="C193" s="20">
        <v>105.2654</v>
      </c>
      <c r="D193" s="20">
        <v>105.51600000000001</v>
      </c>
      <c r="E193" s="20">
        <v>105.2375</v>
      </c>
    </row>
    <row r="194" spans="1:5" x14ac:dyDescent="0.25">
      <c r="A194" s="19">
        <v>43405</v>
      </c>
      <c r="B194" s="169" t="str">
        <f>MONTH(Indice_faturamento[[#This Row],[Período]])&amp;YEAR(Indice_faturamento[[#This Row],[Período]])</f>
        <v>112018</v>
      </c>
      <c r="C194" s="20">
        <v>96.832099999999997</v>
      </c>
      <c r="D194" s="20">
        <v>95.321600000000004</v>
      </c>
      <c r="E194" s="20">
        <v>97.000600000000006</v>
      </c>
    </row>
    <row r="195" spans="1:5" x14ac:dyDescent="0.25">
      <c r="A195" s="19">
        <v>43435</v>
      </c>
      <c r="B195" s="169" t="str">
        <f>MONTH(Indice_faturamento[[#This Row],[Período]])&amp;YEAR(Indice_faturamento[[#This Row],[Período]])</f>
        <v>122018</v>
      </c>
      <c r="C195" s="20">
        <v>93.2483</v>
      </c>
      <c r="D195" s="20">
        <v>111.4641</v>
      </c>
      <c r="E195" s="20">
        <v>91.216399999999993</v>
      </c>
    </row>
    <row r="196" spans="1:5" x14ac:dyDescent="0.25">
      <c r="A196" s="19">
        <v>43466</v>
      </c>
      <c r="B196" s="169" t="str">
        <f>MONTH(Indice_faturamento[[#This Row],[Período]])&amp;YEAR(Indice_faturamento[[#This Row],[Período]])</f>
        <v>12019</v>
      </c>
      <c r="C196" s="20">
        <v>83.213200000000001</v>
      </c>
      <c r="D196" s="20">
        <v>42.677300000000002</v>
      </c>
      <c r="E196" s="20">
        <v>87.734800000000007</v>
      </c>
    </row>
    <row r="197" spans="1:5" x14ac:dyDescent="0.25">
      <c r="A197" s="19">
        <v>43497</v>
      </c>
      <c r="B197" s="169" t="str">
        <f>MONTH(Indice_faturamento[[#This Row],[Período]])&amp;YEAR(Indice_faturamento[[#This Row],[Período]])</f>
        <v>22019</v>
      </c>
      <c r="C197" s="20">
        <v>83.72</v>
      </c>
      <c r="D197" s="20">
        <v>26.86</v>
      </c>
      <c r="E197" s="20">
        <v>90.06</v>
      </c>
    </row>
    <row r="198" spans="1:5" x14ac:dyDescent="0.25">
      <c r="A198" s="19">
        <v>43525</v>
      </c>
      <c r="B198" s="169" t="str">
        <f>MONTH(Indice_faturamento[[#This Row],[Período]])&amp;YEAR(Indice_faturamento[[#This Row],[Período]])</f>
        <v>32019</v>
      </c>
      <c r="C198" s="20">
        <v>92.6</v>
      </c>
      <c r="D198" s="20">
        <v>54.96</v>
      </c>
      <c r="E198" s="20">
        <v>96.8</v>
      </c>
    </row>
    <row r="199" spans="1:5" x14ac:dyDescent="0.25">
      <c r="A199" s="19">
        <v>43556</v>
      </c>
      <c r="B199" s="169" t="str">
        <f>MONTH(Indice_faturamento[[#This Row],[Período]])&amp;YEAR(Indice_faturamento[[#This Row],[Período]])</f>
        <v>42019</v>
      </c>
      <c r="C199" s="20">
        <v>89.05</v>
      </c>
      <c r="D199" s="20">
        <v>45.6</v>
      </c>
      <c r="E199" s="20">
        <v>93.9</v>
      </c>
    </row>
    <row r="200" spans="1:5" x14ac:dyDescent="0.25">
      <c r="A200" s="19">
        <v>43586</v>
      </c>
      <c r="B200" s="169" t="str">
        <f>MONTH(Indice_faturamento[[#This Row],[Período]])&amp;YEAR(Indice_faturamento[[#This Row],[Período]])</f>
        <v>52019</v>
      </c>
      <c r="C200" s="20">
        <v>94.95</v>
      </c>
      <c r="D200" s="20">
        <v>55.07</v>
      </c>
      <c r="E200" s="20">
        <v>99.4</v>
      </c>
    </row>
    <row r="201" spans="1:5" x14ac:dyDescent="0.25">
      <c r="A201" s="19">
        <v>43617</v>
      </c>
      <c r="B201" s="169" t="str">
        <f>MONTH(Indice_faturamento[[#This Row],[Período]])&amp;YEAR(Indice_faturamento[[#This Row],[Período]])</f>
        <v>62019</v>
      </c>
      <c r="C201" s="20">
        <v>97.67</v>
      </c>
      <c r="D201" s="20">
        <v>55.74</v>
      </c>
      <c r="E201" s="20">
        <v>102.35</v>
      </c>
    </row>
    <row r="202" spans="1:5" x14ac:dyDescent="0.25">
      <c r="A202" s="19">
        <v>43647</v>
      </c>
      <c r="B202" s="169" t="str">
        <f>MONTH(Indice_faturamento[[#This Row],[Período]])&amp;YEAR(Indice_faturamento[[#This Row],[Período]])</f>
        <v>72019</v>
      </c>
      <c r="C202" s="20">
        <v>95.03</v>
      </c>
      <c r="D202" s="20">
        <v>53.84</v>
      </c>
      <c r="E202" s="20">
        <v>99.62</v>
      </c>
    </row>
    <row r="203" spans="1:5" x14ac:dyDescent="0.25">
      <c r="A203" s="19">
        <v>43678</v>
      </c>
      <c r="B203" s="169" t="str">
        <f>MONTH(Indice_faturamento[[#This Row],[Período]])&amp;YEAR(Indice_faturamento[[#This Row],[Período]])</f>
        <v>82019</v>
      </c>
      <c r="C203" s="20">
        <v>100.6</v>
      </c>
      <c r="D203" s="20">
        <v>84.08</v>
      </c>
      <c r="E203" s="20">
        <v>102.44</v>
      </c>
    </row>
    <row r="204" spans="1:5" x14ac:dyDescent="0.25">
      <c r="A204" s="19">
        <v>43709</v>
      </c>
      <c r="B204" s="169" t="str">
        <f>MONTH(Indice_faturamento[[#This Row],[Período]])&amp;YEAR(Indice_faturamento[[#This Row],[Período]])</f>
        <v>92019</v>
      </c>
      <c r="C204" s="20">
        <v>99.55</v>
      </c>
      <c r="D204" s="20">
        <v>58.64</v>
      </c>
      <c r="E204" s="20">
        <v>104.11</v>
      </c>
    </row>
    <row r="205" spans="1:5" x14ac:dyDescent="0.25">
      <c r="A205" s="19">
        <v>43739</v>
      </c>
      <c r="B205" s="169" t="str">
        <f>MONTH(Indice_faturamento[[#This Row],[Período]])&amp;YEAR(Indice_faturamento[[#This Row],[Período]])</f>
        <v>102019</v>
      </c>
      <c r="C205" s="20">
        <v>101.21</v>
      </c>
      <c r="D205" s="20">
        <v>73.56</v>
      </c>
      <c r="E205" s="20">
        <v>104.29</v>
      </c>
    </row>
    <row r="206" spans="1:5" x14ac:dyDescent="0.25">
      <c r="A206" s="19">
        <v>43770</v>
      </c>
      <c r="B206" s="169" t="str">
        <f>MONTH(Indice_faturamento[[#This Row],[Período]])&amp;YEAR(Indice_faturamento[[#This Row],[Período]])</f>
        <v>112019</v>
      </c>
      <c r="C206" s="20">
        <v>92.6</v>
      </c>
      <c r="D206" s="20">
        <v>61.26</v>
      </c>
      <c r="E206" s="20">
        <v>96.09</v>
      </c>
    </row>
    <row r="207" spans="1:5" x14ac:dyDescent="0.25">
      <c r="A207" s="19">
        <v>43800</v>
      </c>
      <c r="B207" s="169" t="str">
        <f>MONTH(Indice_faturamento[[#This Row],[Período]])&amp;YEAR(Indice_faturamento[[#This Row],[Período]])</f>
        <v>122019</v>
      </c>
      <c r="C207" s="20">
        <v>88.61</v>
      </c>
      <c r="D207" s="20">
        <v>63.85</v>
      </c>
      <c r="E207" s="20">
        <v>91.38</v>
      </c>
    </row>
    <row r="208" spans="1:5" x14ac:dyDescent="0.25">
      <c r="A208" s="19">
        <v>43831</v>
      </c>
      <c r="B208" s="169" t="str">
        <f>MONTH(Indice_faturamento[[#This Row],[Período]])&amp;YEAR(Indice_faturamento[[#This Row],[Período]])</f>
        <v>12020</v>
      </c>
      <c r="C208" s="20">
        <v>82.89</v>
      </c>
      <c r="D208" s="20">
        <v>46.59</v>
      </c>
      <c r="E208" s="20">
        <v>86.94</v>
      </c>
    </row>
    <row r="209" spans="1:5" x14ac:dyDescent="0.25">
      <c r="A209" s="19">
        <v>43862</v>
      </c>
      <c r="B209" s="169" t="str">
        <f>MONTH(Indice_faturamento[[#This Row],[Período]])&amp;YEAR(Indice_faturamento[[#This Row],[Período]])</f>
        <v>22020</v>
      </c>
      <c r="C209" s="20">
        <v>84.69</v>
      </c>
      <c r="D209" s="20">
        <v>61.62</v>
      </c>
      <c r="E209" s="20">
        <v>87.26</v>
      </c>
    </row>
    <row r="210" spans="1:5" x14ac:dyDescent="0.25">
      <c r="A210" s="19">
        <v>43891</v>
      </c>
      <c r="B210" s="169" t="str">
        <f>MONTH(Indice_faturamento[[#This Row],[Período]])&amp;YEAR(Indice_faturamento[[#This Row],[Período]])</f>
        <v>32020</v>
      </c>
      <c r="C210" s="20">
        <v>90.57</v>
      </c>
      <c r="D210" s="20">
        <v>64.11</v>
      </c>
      <c r="E210" s="20">
        <v>93.52</v>
      </c>
    </row>
    <row r="211" spans="1:5" x14ac:dyDescent="0.25">
      <c r="A211" s="19">
        <v>43922</v>
      </c>
      <c r="B211" s="169" t="str">
        <f>MONTH(Indice_faturamento[[#This Row],[Período]])&amp;YEAR(Indice_faturamento[[#This Row],[Período]])</f>
        <v>42020</v>
      </c>
      <c r="C211" s="20">
        <v>70.930000000000007</v>
      </c>
      <c r="D211" s="20">
        <v>72.14</v>
      </c>
      <c r="E211" s="20">
        <v>70.8</v>
      </c>
    </row>
    <row r="212" spans="1:5" x14ac:dyDescent="0.25">
      <c r="A212" s="19">
        <v>43952</v>
      </c>
      <c r="B212" s="169" t="str">
        <f>MONTH(Indice_faturamento[[#This Row],[Período]])&amp;YEAR(Indice_faturamento[[#This Row],[Período]])</f>
        <v>52020</v>
      </c>
      <c r="C212" s="20">
        <v>83.34</v>
      </c>
      <c r="D212" s="20">
        <v>66.64</v>
      </c>
      <c r="E212" s="20">
        <v>85.21</v>
      </c>
    </row>
    <row r="213" spans="1:5" x14ac:dyDescent="0.25">
      <c r="A213" s="19">
        <v>43983</v>
      </c>
      <c r="B213" s="169" t="str">
        <f>MONTH(Indice_faturamento[[#This Row],[Período]])&amp;YEAR(Indice_faturamento[[#This Row],[Período]])</f>
        <v>62020</v>
      </c>
      <c r="C213" s="20">
        <v>91.9</v>
      </c>
      <c r="D213" s="20">
        <v>75.489999999999995</v>
      </c>
      <c r="E213" s="20">
        <v>93.73</v>
      </c>
    </row>
    <row r="214" spans="1:5" x14ac:dyDescent="0.25">
      <c r="A214" s="19">
        <v>44013</v>
      </c>
      <c r="B214" s="169" t="str">
        <f>MONTH(Indice_faturamento[[#This Row],[Período]])&amp;YEAR(Indice_faturamento[[#This Row],[Período]])</f>
        <v>72020</v>
      </c>
      <c r="C214" s="20">
        <v>98.42</v>
      </c>
      <c r="D214" s="20">
        <v>72.849999999999994</v>
      </c>
      <c r="E214" s="20">
        <v>101.28</v>
      </c>
    </row>
    <row r="215" spans="1:5" x14ac:dyDescent="0.25">
      <c r="A215" s="19">
        <v>44044</v>
      </c>
      <c r="B215" s="169" t="str">
        <f>MONTH(Indice_faturamento[[#This Row],[Período]])&amp;YEAR(Indice_faturamento[[#This Row],[Período]])</f>
        <v>82020</v>
      </c>
      <c r="C215" s="20">
        <v>107.21</v>
      </c>
      <c r="D215" s="20">
        <v>89.16</v>
      </c>
      <c r="E215" s="20">
        <v>109.22</v>
      </c>
    </row>
    <row r="216" spans="1:5" x14ac:dyDescent="0.25">
      <c r="A216" s="19">
        <v>44075</v>
      </c>
      <c r="B216" s="169" t="str">
        <f>MONTH(Indice_faturamento[[#This Row],[Período]])&amp;YEAR(Indice_faturamento[[#This Row],[Período]])</f>
        <v>92020</v>
      </c>
      <c r="C216" s="20">
        <v>106.42</v>
      </c>
      <c r="D216" s="20">
        <v>80.48</v>
      </c>
      <c r="E216" s="20">
        <v>109.31</v>
      </c>
    </row>
    <row r="217" spans="1:5" x14ac:dyDescent="0.25">
      <c r="A217" s="19">
        <v>44105</v>
      </c>
      <c r="B217" s="169" t="str">
        <f>MONTH(Indice_faturamento[[#This Row],[Período]])&amp;YEAR(Indice_faturamento[[#This Row],[Período]])</f>
        <v>102020</v>
      </c>
      <c r="C217" s="20">
        <v>103.44</v>
      </c>
      <c r="D217" s="20">
        <v>81</v>
      </c>
      <c r="E217" s="20">
        <v>105.94</v>
      </c>
    </row>
    <row r="218" spans="1:5" x14ac:dyDescent="0.25">
      <c r="A218" s="19">
        <v>44136</v>
      </c>
      <c r="B218" s="169" t="str">
        <f>MONTH(Indice_faturamento[[#This Row],[Período]])&amp;YEAR(Indice_faturamento[[#This Row],[Período]])</f>
        <v>112020</v>
      </c>
      <c r="C218" s="20">
        <v>100.2</v>
      </c>
      <c r="D218" s="20">
        <v>82.58</v>
      </c>
      <c r="E218" s="20">
        <v>102.17</v>
      </c>
    </row>
    <row r="219" spans="1:5" x14ac:dyDescent="0.25">
      <c r="A219" s="19">
        <v>44166</v>
      </c>
      <c r="B219" s="169" t="str">
        <f>MONTH(Indice_faturamento[[#This Row],[Período]])&amp;YEAR(Indice_faturamento[[#This Row],[Período]])</f>
        <v>122020</v>
      </c>
      <c r="C219" s="20">
        <v>101.78</v>
      </c>
      <c r="D219" s="20">
        <v>75.180000000000007</v>
      </c>
      <c r="E219" s="20">
        <v>104.75</v>
      </c>
    </row>
    <row r="220" spans="1:5" x14ac:dyDescent="0.25">
      <c r="A220" s="19">
        <v>44197</v>
      </c>
      <c r="B220" s="169" t="str">
        <f>MONTH(Indice_faturamento[[#This Row],[Período]])&amp;YEAR(Indice_faturamento[[#This Row],[Período]])</f>
        <v>12021</v>
      </c>
      <c r="C220" s="20">
        <v>93.15</v>
      </c>
      <c r="D220" s="20">
        <v>61.49</v>
      </c>
      <c r="E220" s="20">
        <v>96.68</v>
      </c>
    </row>
    <row r="221" spans="1:5" x14ac:dyDescent="0.25">
      <c r="A221" s="19">
        <v>44228</v>
      </c>
      <c r="B221" s="169" t="str">
        <f>MONTH(Indice_faturamento[[#This Row],[Período]])&amp;YEAR(Indice_faturamento[[#This Row],[Período]])</f>
        <v>22021</v>
      </c>
      <c r="C221" s="20">
        <v>91.72</v>
      </c>
      <c r="D221" s="20">
        <v>65.95</v>
      </c>
      <c r="E221" s="20">
        <v>94.6</v>
      </c>
    </row>
    <row r="222" spans="1:5" x14ac:dyDescent="0.25">
      <c r="A222" s="19">
        <v>44256</v>
      </c>
      <c r="B222" s="169" t="str">
        <f>MONTH(Indice_faturamento[[#This Row],[Período]])&amp;YEAR(Indice_faturamento[[#This Row],[Período]])</f>
        <v>32021</v>
      </c>
      <c r="C222" s="20">
        <v>105.25</v>
      </c>
      <c r="D222" s="20">
        <v>75.14</v>
      </c>
      <c r="E222" s="20">
        <v>108.6</v>
      </c>
    </row>
    <row r="223" spans="1:5" x14ac:dyDescent="0.25">
      <c r="A223" s="19">
        <v>44287</v>
      </c>
      <c r="B223" s="169" t="str">
        <f>MONTH(Indice_faturamento[[#This Row],[Período]])&amp;YEAR(Indice_faturamento[[#This Row],[Período]])</f>
        <v>42021</v>
      </c>
      <c r="C223" s="20">
        <v>96.31</v>
      </c>
      <c r="D223" s="20">
        <v>71.38</v>
      </c>
      <c r="E223" s="20">
        <v>99.1</v>
      </c>
    </row>
    <row r="224" spans="1:5" x14ac:dyDescent="0.25">
      <c r="A224" s="19">
        <v>44317</v>
      </c>
      <c r="B224" s="169" t="str">
        <f>MONTH(Indice_faturamento[[#This Row],[Período]])&amp;YEAR(Indice_faturamento[[#This Row],[Período]])</f>
        <v>52021</v>
      </c>
      <c r="C224" s="20">
        <v>106.68</v>
      </c>
      <c r="D224" s="20">
        <v>90.41</v>
      </c>
      <c r="E224" s="20">
        <v>108.49</v>
      </c>
    </row>
    <row r="225" spans="1:5" x14ac:dyDescent="0.25">
      <c r="A225" s="19">
        <v>44348</v>
      </c>
      <c r="B225" s="169" t="str">
        <f>MONTH(Indice_faturamento[[#This Row],[Período]])&amp;YEAR(Indice_faturamento[[#This Row],[Período]])</f>
        <v>62021</v>
      </c>
      <c r="C225" s="20">
        <v>111.52</v>
      </c>
      <c r="D225" s="20">
        <v>89.18</v>
      </c>
      <c r="E225" s="20">
        <v>114.05</v>
      </c>
    </row>
    <row r="226" spans="1:5" x14ac:dyDescent="0.25">
      <c r="A226" s="19">
        <v>44378</v>
      </c>
      <c r="B226" s="169" t="str">
        <f>MONTH(Indice_faturamento[[#This Row],[Período]])&amp;YEAR(Indice_faturamento[[#This Row],[Período]])</f>
        <v>72021</v>
      </c>
      <c r="C226" s="20">
        <v>110.09</v>
      </c>
      <c r="D226" s="20">
        <v>105.37</v>
      </c>
      <c r="E226" s="20">
        <v>110.62</v>
      </c>
    </row>
    <row r="227" spans="1:5" x14ac:dyDescent="0.25">
      <c r="A227" s="19">
        <v>44409</v>
      </c>
      <c r="B227" s="169" t="str">
        <f>MONTH(Indice_faturamento[[#This Row],[Período]])&amp;YEAR(Indice_faturamento[[#This Row],[Período]])</f>
        <v>82021</v>
      </c>
      <c r="C227" s="20">
        <v>108.97</v>
      </c>
      <c r="D227" s="20">
        <v>136.38</v>
      </c>
      <c r="E227" s="20">
        <v>105.87</v>
      </c>
    </row>
    <row r="228" spans="1:5" x14ac:dyDescent="0.25">
      <c r="A228" s="19">
        <v>44440</v>
      </c>
      <c r="B228" s="169" t="str">
        <f>MONTH(Indice_faturamento[[#This Row],[Período]])&amp;YEAR(Indice_faturamento[[#This Row],[Período]])</f>
        <v>92021</v>
      </c>
      <c r="C228" s="20">
        <v>110.59</v>
      </c>
      <c r="D228" s="20">
        <v>118.98</v>
      </c>
      <c r="E228" s="20">
        <v>109.64</v>
      </c>
    </row>
    <row r="229" spans="1:5" x14ac:dyDescent="0.25">
      <c r="A229" s="19">
        <v>44470</v>
      </c>
      <c r="B229" s="169" t="str">
        <f>MONTH(Indice_faturamento[[#This Row],[Período]])&amp;YEAR(Indice_faturamento[[#This Row],[Período]])</f>
        <v>102021</v>
      </c>
      <c r="C229" s="20">
        <v>98.23</v>
      </c>
      <c r="D229" s="20">
        <v>94.15</v>
      </c>
      <c r="E229" s="20">
        <v>98.69</v>
      </c>
    </row>
    <row r="230" spans="1:5" x14ac:dyDescent="0.25">
      <c r="A230" s="19">
        <v>44501</v>
      </c>
      <c r="B230" s="169" t="str">
        <f>MONTH(Indice_faturamento[[#This Row],[Período]])&amp;YEAR(Indice_faturamento[[#This Row],[Período]])</f>
        <v>112021</v>
      </c>
      <c r="C230" s="20">
        <v>102.19</v>
      </c>
      <c r="D230" s="20">
        <v>119.8</v>
      </c>
      <c r="E230" s="20">
        <v>100.2</v>
      </c>
    </row>
    <row r="231" spans="1:5" x14ac:dyDescent="0.25">
      <c r="A231" s="19">
        <v>44531</v>
      </c>
      <c r="B231" s="169" t="str">
        <f>MONTH(Indice_faturamento[[#This Row],[Período]])&amp;YEAR(Indice_faturamento[[#This Row],[Período]])</f>
        <v>122021</v>
      </c>
      <c r="C231" s="20">
        <v>107.28</v>
      </c>
      <c r="D231" s="20">
        <v>81.69</v>
      </c>
      <c r="E231" s="20">
        <v>110.18</v>
      </c>
    </row>
    <row r="232" spans="1:5" x14ac:dyDescent="0.25">
      <c r="A232" s="19">
        <v>44562</v>
      </c>
      <c r="B232" s="169" t="str">
        <f>MONTH(Indice_faturamento[[#This Row],[Período]])&amp;YEAR(Indice_faturamento[[#This Row],[Período]])</f>
        <v>12022</v>
      </c>
      <c r="C232" s="20">
        <v>89.38</v>
      </c>
      <c r="D232" s="20">
        <v>50.9</v>
      </c>
      <c r="E232" s="20">
        <v>93.74</v>
      </c>
    </row>
    <row r="233" spans="1:5" x14ac:dyDescent="0.25">
      <c r="A233" s="19">
        <v>44593</v>
      </c>
      <c r="B233" s="169" t="str">
        <f>MONTH(Indice_faturamento[[#This Row],[Período]])&amp;YEAR(Indice_faturamento[[#This Row],[Período]])</f>
        <v>22022</v>
      </c>
      <c r="C233" s="20">
        <v>83.74</v>
      </c>
      <c r="D233" s="20">
        <v>58.85</v>
      </c>
      <c r="E233" s="20">
        <v>86.55</v>
      </c>
    </row>
    <row r="234" spans="1:5" x14ac:dyDescent="0.25">
      <c r="A234" s="19">
        <v>44621</v>
      </c>
      <c r="B234" s="169" t="str">
        <f>MONTH(Indice_faturamento[[#This Row],[Período]])&amp;YEAR(Indice_faturamento[[#This Row],[Período]])</f>
        <v>32022</v>
      </c>
      <c r="C234" s="20">
        <v>110.23</v>
      </c>
      <c r="D234" s="20">
        <v>72.72</v>
      </c>
      <c r="E234" s="20">
        <v>114.47</v>
      </c>
    </row>
    <row r="235" spans="1:5" x14ac:dyDescent="0.25">
      <c r="A235" s="19">
        <v>44652</v>
      </c>
      <c r="B235" s="169" t="str">
        <f>MONTH(Indice_faturamento[[#This Row],[Período]])&amp;YEAR(Indice_faturamento[[#This Row],[Período]])</f>
        <v>42022</v>
      </c>
      <c r="C235" s="20">
        <v>99.44</v>
      </c>
      <c r="D235" s="20">
        <v>72.84</v>
      </c>
      <c r="E235" s="20">
        <v>102.45</v>
      </c>
    </row>
    <row r="236" spans="1:5" x14ac:dyDescent="0.25">
      <c r="A236" s="19">
        <v>44682</v>
      </c>
      <c r="B236" s="169" t="str">
        <f>MONTH(Indice_faturamento[[#This Row],[Período]])&amp;YEAR(Indice_faturamento[[#This Row],[Período]])</f>
        <v>52022</v>
      </c>
      <c r="C236" s="20">
        <v>111.94</v>
      </c>
      <c r="D236" s="20">
        <v>106.22</v>
      </c>
      <c r="E236" s="20">
        <v>112.58</v>
      </c>
    </row>
    <row r="237" spans="1:5" x14ac:dyDescent="0.25">
      <c r="A237" s="19">
        <v>44713</v>
      </c>
      <c r="B237" s="169" t="str">
        <f>MONTH(Indice_faturamento[[#This Row],[Período]])&amp;YEAR(Indice_faturamento[[#This Row],[Período]])</f>
        <v>62022</v>
      </c>
      <c r="C237" s="20">
        <v>113.49</v>
      </c>
      <c r="D237" s="20">
        <v>101.46</v>
      </c>
      <c r="E237" s="20">
        <v>114.85</v>
      </c>
    </row>
    <row r="238" spans="1:5" x14ac:dyDescent="0.25">
      <c r="A238" s="19">
        <v>44743</v>
      </c>
      <c r="B238" s="169" t="str">
        <f>MONTH(Indice_faturamento[[#This Row],[Período]])&amp;YEAR(Indice_faturamento[[#This Row],[Período]])</f>
        <v>72022</v>
      </c>
      <c r="C238" s="20">
        <v>111.75</v>
      </c>
      <c r="D238" s="20">
        <v>106.26</v>
      </c>
      <c r="E238" s="20">
        <v>112.37</v>
      </c>
    </row>
    <row r="239" spans="1:5" x14ac:dyDescent="0.25">
      <c r="A239" s="19">
        <v>44774</v>
      </c>
      <c r="B239" s="169" t="str">
        <f>MONTH(Indice_faturamento[[#This Row],[Período]])&amp;YEAR(Indice_faturamento[[#This Row],[Período]])</f>
        <v>82022</v>
      </c>
      <c r="C239" s="20">
        <v>122.22</v>
      </c>
      <c r="D239" s="20">
        <v>96.97</v>
      </c>
      <c r="E239" s="20">
        <v>125.07</v>
      </c>
    </row>
    <row r="240" spans="1:5" x14ac:dyDescent="0.25">
      <c r="A240" s="19">
        <v>44805</v>
      </c>
      <c r="B240" s="169" t="str">
        <f>MONTH(Indice_faturamento[[#This Row],[Período]])&amp;YEAR(Indice_faturamento[[#This Row],[Período]])</f>
        <v>92022</v>
      </c>
      <c r="C240" s="20">
        <v>115.1</v>
      </c>
      <c r="D240" s="20">
        <v>92.61</v>
      </c>
      <c r="E240" s="20">
        <v>117.65</v>
      </c>
    </row>
    <row r="241" spans="1:5" x14ac:dyDescent="0.25">
      <c r="A241" s="19">
        <v>44835</v>
      </c>
      <c r="B241" s="169" t="str">
        <f>MONTH(Indice_faturamento[[#This Row],[Período]])&amp;YEAR(Indice_faturamento[[#This Row],[Período]])</f>
        <v>102022</v>
      </c>
      <c r="C241" s="20">
        <v>113.84</v>
      </c>
      <c r="D241" s="20">
        <v>96.83</v>
      </c>
      <c r="E241" s="20">
        <v>115.77</v>
      </c>
    </row>
    <row r="242" spans="1:5" x14ac:dyDescent="0.25">
      <c r="A242" s="19">
        <v>44866</v>
      </c>
      <c r="B242" s="169" t="str">
        <f>MONTH(Indice_faturamento[[#This Row],[Período]])&amp;YEAR(Indice_faturamento[[#This Row],[Período]])</f>
        <v>112022</v>
      </c>
      <c r="C242" s="20">
        <v>110.3</v>
      </c>
      <c r="D242" s="20">
        <v>77.45</v>
      </c>
      <c r="E242" s="20">
        <v>114.02</v>
      </c>
    </row>
    <row r="243" spans="1:5" x14ac:dyDescent="0.25">
      <c r="A243" s="19">
        <v>44896</v>
      </c>
      <c r="B243" s="169" t="str">
        <f>MONTH(Indice_faturamento[[#This Row],[Período]])&amp;YEAR(Indice_faturamento[[#This Row],[Período]])</f>
        <v>122022</v>
      </c>
      <c r="C243" s="20">
        <v>106.66</v>
      </c>
      <c r="D243" s="20">
        <v>67.47</v>
      </c>
      <c r="E243" s="20">
        <v>111.09</v>
      </c>
    </row>
    <row r="244" spans="1:5" x14ac:dyDescent="0.25">
      <c r="A244" s="19">
        <v>44927</v>
      </c>
      <c r="B244" s="169" t="str">
        <f>MONTH(Indice_faturamento[[#This Row],[Período]])&amp;YEAR(Indice_faturamento[[#This Row],[Período]])</f>
        <v>12023</v>
      </c>
      <c r="C244" s="20">
        <v>97.26</v>
      </c>
      <c r="D244" s="20">
        <v>48.22</v>
      </c>
      <c r="E244" s="20">
        <v>102.81</v>
      </c>
    </row>
    <row r="245" spans="1:5" x14ac:dyDescent="0.25">
      <c r="A245" s="19">
        <v>44958</v>
      </c>
      <c r="B245" s="169" t="str">
        <f>MONTH(Indice_faturamento[[#This Row],[Período]])&amp;YEAR(Indice_faturamento[[#This Row],[Período]])</f>
        <v>22023</v>
      </c>
      <c r="C245" s="20">
        <v>96.37</v>
      </c>
      <c r="D245" s="20">
        <v>64.08</v>
      </c>
      <c r="E245" s="20">
        <v>100.03</v>
      </c>
    </row>
    <row r="246" spans="1:5" x14ac:dyDescent="0.25">
      <c r="A246" s="19">
        <v>44986</v>
      </c>
      <c r="B246" s="169" t="str">
        <f>MONTH(Indice_faturamento[[#This Row],[Período]])&amp;YEAR(Indice_faturamento[[#This Row],[Período]])</f>
        <v>32023</v>
      </c>
      <c r="C246" s="20">
        <v>113.31</v>
      </c>
      <c r="D246" s="20">
        <v>76.69</v>
      </c>
      <c r="E246" s="20">
        <v>117.46</v>
      </c>
    </row>
    <row r="247" spans="1:5" x14ac:dyDescent="0.25">
      <c r="A247" s="19">
        <v>45017</v>
      </c>
      <c r="B247" s="169" t="str">
        <f>MONTH(Indice_faturamento[[#This Row],[Período]])&amp;YEAR(Indice_faturamento[[#This Row],[Período]])</f>
        <v>42023</v>
      </c>
      <c r="C247" s="20">
        <v>99.15</v>
      </c>
      <c r="D247" s="20">
        <v>83.95</v>
      </c>
      <c r="E247" s="20">
        <v>100.88</v>
      </c>
    </row>
    <row r="248" spans="1:5" x14ac:dyDescent="0.25">
      <c r="A248" s="19">
        <v>45047</v>
      </c>
      <c r="B248" s="169" t="str">
        <f>MONTH(Indice_faturamento[[#This Row],[Período]])&amp;YEAR(Indice_faturamento[[#This Row],[Período]])</f>
        <v>52023</v>
      </c>
      <c r="C248" s="20">
        <v>116.1</v>
      </c>
      <c r="D248" s="20">
        <v>113.35</v>
      </c>
      <c r="E248" s="20">
        <v>116.41</v>
      </c>
    </row>
    <row r="249" spans="1:5" x14ac:dyDescent="0.25">
      <c r="A249" s="19">
        <v>45078</v>
      </c>
      <c r="B249" s="169" t="str">
        <f>MONTH(Indice_faturamento[[#This Row],[Período]])&amp;YEAR(Indice_faturamento[[#This Row],[Período]])</f>
        <v>62023</v>
      </c>
      <c r="C249" s="20">
        <v>122.51</v>
      </c>
      <c r="D249" s="20">
        <v>81.900000000000006</v>
      </c>
      <c r="E249" s="20">
        <v>127.1</v>
      </c>
    </row>
    <row r="250" spans="1:5" x14ac:dyDescent="0.25">
      <c r="A250" s="19">
        <v>45108</v>
      </c>
      <c r="B250" s="169" t="str">
        <f>MONTH(Indice_faturamento[[#This Row],[Período]])&amp;YEAR(Indice_faturamento[[#This Row],[Período]])</f>
        <v>72023</v>
      </c>
      <c r="C250" s="20">
        <v>113.13</v>
      </c>
      <c r="D250" s="20">
        <v>94.5</v>
      </c>
      <c r="E250" s="20">
        <v>115.24</v>
      </c>
    </row>
    <row r="251" spans="1:5" x14ac:dyDescent="0.25">
      <c r="A251" s="19">
        <v>45139</v>
      </c>
      <c r="B251" s="169" t="str">
        <f>MONTH(Indice_faturamento[[#This Row],[Período]])&amp;YEAR(Indice_faturamento[[#This Row],[Período]])</f>
        <v>82023</v>
      </c>
      <c r="C251" s="20">
        <v>121.29</v>
      </c>
      <c r="D251" s="20">
        <v>84.72</v>
      </c>
      <c r="E251" s="20">
        <v>125.44</v>
      </c>
    </row>
    <row r="252" spans="1:5" x14ac:dyDescent="0.25">
      <c r="A252" s="19">
        <v>45170</v>
      </c>
      <c r="B252" s="169" t="str">
        <f>MONTH(Indice_faturamento[[#This Row],[Período]])&amp;YEAR(Indice_faturamento[[#This Row],[Período]])</f>
        <v>92023</v>
      </c>
      <c r="C252" s="20">
        <v>117.13</v>
      </c>
      <c r="D252" s="20">
        <v>85.71</v>
      </c>
      <c r="E252" s="20">
        <v>120.69</v>
      </c>
    </row>
    <row r="253" spans="1:5" x14ac:dyDescent="0.25">
      <c r="A253" s="19">
        <v>45200</v>
      </c>
      <c r="B253" s="169" t="str">
        <f>MONTH(Indice_faturamento[[#This Row],[Período]])&amp;YEAR(Indice_faturamento[[#This Row],[Período]])</f>
        <v>102023</v>
      </c>
      <c r="C253" s="20">
        <v>115.82</v>
      </c>
      <c r="D253" s="20">
        <v>94.96</v>
      </c>
      <c r="E253" s="20">
        <v>118.19</v>
      </c>
    </row>
    <row r="254" spans="1:5" x14ac:dyDescent="0.25">
      <c r="A254" s="19">
        <v>45231</v>
      </c>
      <c r="B254" s="169" t="str">
        <f>MONTH(Indice_faturamento[[#This Row],[Período]])&amp;YEAR(Indice_faturamento[[#This Row],[Período]])</f>
        <v>112023</v>
      </c>
      <c r="C254" s="20">
        <v>114.1</v>
      </c>
      <c r="D254" s="20">
        <v>78.17</v>
      </c>
      <c r="E254" s="20">
        <v>118.16</v>
      </c>
    </row>
    <row r="255" spans="1:5" x14ac:dyDescent="0.25">
      <c r="A255" s="19">
        <v>45261</v>
      </c>
      <c r="B255" s="169" t="str">
        <f>MONTH(Indice_faturamento[[#This Row],[Período]])&amp;YEAR(Indice_faturamento[[#This Row],[Período]])</f>
        <v>122023</v>
      </c>
      <c r="C255" s="20">
        <v>111.05</v>
      </c>
      <c r="D255" s="20">
        <v>92.21</v>
      </c>
      <c r="E255" s="20">
        <v>113.18</v>
      </c>
    </row>
    <row r="256" spans="1:5" x14ac:dyDescent="0.25">
      <c r="A256" s="19">
        <v>45292</v>
      </c>
      <c r="B256" s="169" t="str">
        <f>MONTH(Indice_faturamento[[#This Row],[Período]])&amp;YEAR(Indice_faturamento[[#This Row],[Período]])</f>
        <v>12024</v>
      </c>
      <c r="C256" s="20">
        <v>92.82</v>
      </c>
      <c r="D256" s="20">
        <v>76.41</v>
      </c>
      <c r="E256" s="20">
        <v>94.67</v>
      </c>
    </row>
    <row r="257" spans="1:5" x14ac:dyDescent="0.25">
      <c r="A257" s="19">
        <v>45323</v>
      </c>
      <c r="B257" s="169" t="str">
        <f>MONTH(Indice_faturamento[[#This Row],[Período]])&amp;YEAR(Indice_faturamento[[#This Row],[Período]])</f>
        <v>22024</v>
      </c>
      <c r="C257" s="20">
        <v>104.49</v>
      </c>
      <c r="D257" s="20">
        <v>89.85</v>
      </c>
      <c r="E257" s="20">
        <v>106.14</v>
      </c>
    </row>
    <row r="258" spans="1:5" x14ac:dyDescent="0.25">
      <c r="A258" s="19">
        <v>45352</v>
      </c>
      <c r="B258" s="169" t="str">
        <f>MONTH(Indice_faturamento[[#This Row],[Período]])&amp;YEAR(Indice_faturamento[[#This Row],[Período]])</f>
        <v>32024</v>
      </c>
      <c r="C258" s="20">
        <v>110.99</v>
      </c>
      <c r="D258" s="20">
        <v>99.18</v>
      </c>
      <c r="E258" s="20">
        <v>112.32</v>
      </c>
    </row>
    <row r="259" spans="1:5" x14ac:dyDescent="0.25">
      <c r="A259" s="19">
        <v>45383</v>
      </c>
      <c r="B259" s="169" t="str">
        <f>MONTH(Indice_faturamento[[#This Row],[Período]])&amp;YEAR(Indice_faturamento[[#This Row],[Período]])</f>
        <v>42024</v>
      </c>
      <c r="C259" s="20">
        <v>117.01</v>
      </c>
      <c r="D259" s="20">
        <v>108.88</v>
      </c>
      <c r="E259" s="20">
        <v>117.93</v>
      </c>
    </row>
    <row r="260" spans="1:5" x14ac:dyDescent="0.25">
      <c r="A260" s="19">
        <v>45413</v>
      </c>
      <c r="B260" s="169" t="str">
        <f>MONTH(Indice_faturamento[[#This Row],[Período]])&amp;YEAR(Indice_faturamento[[#This Row],[Período]])</f>
        <v>52024</v>
      </c>
      <c r="C260" s="20">
        <v>108.97</v>
      </c>
      <c r="D260" s="20">
        <v>97.43</v>
      </c>
      <c r="E260" s="20">
        <v>110.27</v>
      </c>
    </row>
    <row r="261" spans="1:5" x14ac:dyDescent="0.25">
      <c r="A261" s="19">
        <v>45444</v>
      </c>
      <c r="B261" s="169" t="str">
        <f>MONTH(Indice_faturamento[[#This Row],[Período]])&amp;YEAR(Indice_faturamento[[#This Row],[Período]])</f>
        <v>62024</v>
      </c>
      <c r="C261" s="20">
        <v>116.11</v>
      </c>
      <c r="D261" s="20">
        <v>110.25</v>
      </c>
      <c r="E261" s="20">
        <v>116.77</v>
      </c>
    </row>
    <row r="262" spans="1:5" x14ac:dyDescent="0.25">
      <c r="A262" s="19">
        <v>45474</v>
      </c>
      <c r="B262" s="169" t="str">
        <f>MONTH(Indice_faturamento[[#This Row],[Período]])&amp;YEAR(Indice_faturamento[[#This Row],[Período]])</f>
        <v>72024</v>
      </c>
      <c r="C262" s="20">
        <v>123.12</v>
      </c>
      <c r="D262" s="20">
        <v>102.97</v>
      </c>
      <c r="E262" s="20">
        <v>125.4</v>
      </c>
    </row>
    <row r="263" spans="1:5" x14ac:dyDescent="0.25">
      <c r="A263" s="19">
        <v>45505</v>
      </c>
      <c r="B263" s="169" t="str">
        <f>MONTH(Indice_faturamento[[#This Row],[Período]])&amp;YEAR(Indice_faturamento[[#This Row],[Período]])</f>
        <v>82024</v>
      </c>
      <c r="C263" s="20">
        <v>129.57</v>
      </c>
      <c r="D263" s="20">
        <v>113.55</v>
      </c>
      <c r="E263" s="20">
        <v>131.38</v>
      </c>
    </row>
    <row r="264" spans="1:5" x14ac:dyDescent="0.25">
      <c r="A264" s="19">
        <v>45536</v>
      </c>
      <c r="B264" s="169" t="str">
        <f>MONTH(Indice_faturamento[[#This Row],[Período]])&amp;YEAR(Indice_faturamento[[#This Row],[Período]])</f>
        <v>92024</v>
      </c>
      <c r="C264" s="20">
        <v>124.59</v>
      </c>
      <c r="D264" s="20">
        <v>105.89</v>
      </c>
      <c r="E264" s="20">
        <v>126.71</v>
      </c>
    </row>
    <row r="265" spans="1:5" x14ac:dyDescent="0.25">
      <c r="A265" s="19">
        <v>45566</v>
      </c>
      <c r="B265" s="169" t="str">
        <f>MONTH(Indice_faturamento[[#This Row],[Período]])&amp;YEAR(Indice_faturamento[[#This Row],[Período]])</f>
        <v>102024</v>
      </c>
      <c r="C265" s="20">
        <v>125.4</v>
      </c>
      <c r="D265" s="20">
        <v>88.14</v>
      </c>
      <c r="E265" s="20">
        <v>129.62</v>
      </c>
    </row>
    <row r="266" spans="1:5" x14ac:dyDescent="0.25">
      <c r="A266" s="19">
        <v>45597</v>
      </c>
      <c r="B266" s="169" t="str">
        <f>MONTH(Indice_faturamento[[#This Row],[Período]])&amp;YEAR(Indice_faturamento[[#This Row],[Período]])</f>
        <v>112024</v>
      </c>
      <c r="C266" s="20">
        <v>121.89</v>
      </c>
      <c r="D266" s="20">
        <v>89.66</v>
      </c>
      <c r="E266" s="20">
        <v>125.54</v>
      </c>
    </row>
    <row r="267" spans="1:5" x14ac:dyDescent="0.25">
      <c r="A267" s="19">
        <v>45627</v>
      </c>
      <c r="B267" s="169" t="str">
        <f>MONTH(Indice_faturamento[[#This Row],[Período]])&amp;YEAR(Indice_faturamento[[#This Row],[Período]])</f>
        <v>122024</v>
      </c>
      <c r="C267" s="20">
        <v>115.62</v>
      </c>
      <c r="D267" s="20">
        <v>80.069999999999993</v>
      </c>
      <c r="E267" s="20">
        <v>119.64</v>
      </c>
    </row>
    <row r="268" spans="1:5" x14ac:dyDescent="0.25">
      <c r="A268" s="19">
        <v>45658</v>
      </c>
      <c r="B268" s="169" t="str">
        <f>MONTH(Indice_faturamento[[#This Row],[Período]])&amp;YEAR(Indice_faturamento[[#This Row],[Período]])</f>
        <v>12025</v>
      </c>
      <c r="C268" s="20">
        <v>101.67</v>
      </c>
      <c r="D268" s="20">
        <v>91.95</v>
      </c>
      <c r="E268" s="20">
        <v>102.77</v>
      </c>
    </row>
    <row r="269" spans="1:5" x14ac:dyDescent="0.25">
      <c r="A269" s="19">
        <v>45689</v>
      </c>
      <c r="B269" s="169" t="str">
        <f>MONTH(Indice_faturamento[[#This Row],[Período]])&amp;YEAR(Indice_faturamento[[#This Row],[Período]])</f>
        <v>22025</v>
      </c>
      <c r="C269" s="20">
        <v>105.31</v>
      </c>
      <c r="D269" s="20">
        <v>78.22</v>
      </c>
      <c r="E269" s="20">
        <v>108.38</v>
      </c>
    </row>
    <row r="270" spans="1:5" x14ac:dyDescent="0.25">
      <c r="A270" s="19">
        <v>45717</v>
      </c>
      <c r="B270" s="169" t="str">
        <f>MONTH(Indice_faturamento[[#This Row],[Período]])&amp;YEAR(Indice_faturamento[[#This Row],[Período]])</f>
        <v>32025</v>
      </c>
      <c r="C270" s="20">
        <v>112.14</v>
      </c>
      <c r="D270" s="20">
        <v>93.13</v>
      </c>
      <c r="E270" s="20">
        <v>114.29</v>
      </c>
    </row>
    <row r="271" spans="1:5" x14ac:dyDescent="0.25">
      <c r="A271" s="19">
        <v>45748</v>
      </c>
      <c r="B271" s="169" t="str">
        <f>MONTH(Indice_faturamento[[#This Row],[Período]])&amp;YEAR(Indice_faturamento[[#This Row],[Período]])</f>
        <v>42025</v>
      </c>
      <c r="C271" s="20">
        <v>113.25</v>
      </c>
      <c r="D271" s="20">
        <v>95.22</v>
      </c>
      <c r="E271" s="20">
        <v>115.3</v>
      </c>
    </row>
    <row r="272" spans="1:5" x14ac:dyDescent="0.25">
      <c r="A272" s="19">
        <v>45778</v>
      </c>
      <c r="B272" s="169" t="str">
        <f>MONTH(Indice_faturamento[[#This Row],[Período]])&amp;YEAR(Indice_faturamento[[#This Row],[Período]])</f>
        <v>52025</v>
      </c>
      <c r="C272" s="20">
        <v>115.96</v>
      </c>
      <c r="D272" s="20">
        <v>111.83</v>
      </c>
      <c r="E272" s="20">
        <v>116.43</v>
      </c>
    </row>
    <row r="273" spans="1:5" x14ac:dyDescent="0.25">
      <c r="A273" s="19">
        <v>45809</v>
      </c>
      <c r="B273" s="169" t="str">
        <f>MONTH(Indice_faturamento[[#This Row],[Período]])&amp;YEAR(Indice_faturamento[[#This Row],[Período]])</f>
        <v>62025</v>
      </c>
      <c r="C273" s="20">
        <v>115.81</v>
      </c>
      <c r="D273" s="20">
        <v>105.76</v>
      </c>
      <c r="E273" s="20">
        <v>116.95</v>
      </c>
    </row>
    <row r="274" spans="1:5" x14ac:dyDescent="0.25">
      <c r="A274" s="19">
        <v>45839</v>
      </c>
      <c r="B274" s="169" t="str">
        <f>MONTH(Indice_faturamento[[#This Row],[Período]])&amp;YEAR(Indice_faturamento[[#This Row],[Período]])</f>
        <v>72025</v>
      </c>
      <c r="C274" s="20">
        <v>124.65</v>
      </c>
      <c r="D274" s="20">
        <v>105.56</v>
      </c>
      <c r="E274" s="20">
        <v>126.81</v>
      </c>
    </row>
    <row r="275" spans="1:5" x14ac:dyDescent="0.25">
      <c r="A275" s="19">
        <v>45870</v>
      </c>
      <c r="B275" s="169" t="str">
        <f>MONTH(Indice_faturamento[[#This Row],[Período]])&amp;YEAR(Indice_faturamento[[#This Row],[Período]])</f>
        <v>82025</v>
      </c>
      <c r="C275" s="20">
        <v>122.17</v>
      </c>
      <c r="D275" s="20">
        <v>119.41</v>
      </c>
      <c r="E275" s="20">
        <v>122.49</v>
      </c>
    </row>
    <row r="276" spans="1:5" x14ac:dyDescent="0.25">
      <c r="A276" s="19">
        <v>45901</v>
      </c>
      <c r="B276" s="169" t="str">
        <f>MONTH(Indice_faturamento[[#This Row],[Período]])&amp;YEAR(Indice_faturamento[[#This Row],[Período]])</f>
        <v>92025</v>
      </c>
      <c r="C276" s="20">
        <v>126.64</v>
      </c>
      <c r="D276" s="20">
        <v>119.48</v>
      </c>
      <c r="E276" s="20">
        <v>127.45</v>
      </c>
    </row>
    <row r="277" spans="1:5" x14ac:dyDescent="0.25">
      <c r="A277" s="19">
        <v>45931</v>
      </c>
      <c r="B277" s="169" t="str">
        <f>MONTH(Indice_faturamento[[#This Row],[Período]])&amp;YEAR(Indice_faturamento[[#This Row],[Período]])</f>
        <v>102025</v>
      </c>
      <c r="C277" s="20">
        <v>129.04</v>
      </c>
      <c r="D277" s="20">
        <v>121.91</v>
      </c>
      <c r="E277" s="20">
        <v>129.85</v>
      </c>
    </row>
    <row r="278" spans="1:5" customFormat="1" ht="14.4" x14ac:dyDescent="0.3">
      <c r="A278" s="19">
        <v>45962</v>
      </c>
      <c r="B278" s="169" t="str">
        <f>MONTH(Indice_faturamento[[#This Row],[Período]])&amp;YEAR(Indice_faturamento[[#This Row],[Período]])</f>
        <v>112025</v>
      </c>
      <c r="C278" s="20">
        <v>121.63</v>
      </c>
      <c r="D278" s="20">
        <v>111.04</v>
      </c>
      <c r="E278" s="20">
        <v>122.83</v>
      </c>
    </row>
    <row r="279" spans="1:5" x14ac:dyDescent="0.25">
      <c r="A279" s="19">
        <v>45992</v>
      </c>
      <c r="B279" s="169" t="str">
        <f>MONTH(Indice_faturamento[[#This Row],[Período]])&amp;YEAR(Indice_faturamento[[#This Row],[Período]])</f>
        <v>122025</v>
      </c>
      <c r="C279" s="20">
        <v>128.19</v>
      </c>
      <c r="D279" s="20">
        <v>120.3</v>
      </c>
      <c r="E279" s="20">
        <v>129.08000000000001</v>
      </c>
    </row>
    <row r="280" spans="1:5" x14ac:dyDescent="0.25">
      <c r="A280" s="19">
        <v>46023</v>
      </c>
      <c r="B280" s="169" t="str">
        <f>MONTH(Indice_faturamento[[#This Row],[Período]])&amp;YEAR(Indice_faturamento[[#This Row],[Período]])</f>
        <v>12026</v>
      </c>
      <c r="C280" s="20">
        <v>99.06</v>
      </c>
      <c r="D280" s="20">
        <v>111.61</v>
      </c>
      <c r="E280" s="20">
        <v>97.64</v>
      </c>
    </row>
    <row r="281" spans="1:5" x14ac:dyDescent="0.25">
      <c r="A281" s="19">
        <v>46054</v>
      </c>
      <c r="B281" s="169" t="str">
        <f>MONTH(Indice_faturamento[[#This Row],[Período]])&amp;YEAR(Indice_faturamento[[#This Row],[Período]])</f>
        <v>22026</v>
      </c>
      <c r="C281" s="20">
        <v>101.94</v>
      </c>
      <c r="D281" s="20">
        <v>100.28</v>
      </c>
      <c r="E281" s="20">
        <v>102.13</v>
      </c>
    </row>
    <row r="282" spans="1:5" x14ac:dyDescent="0.25">
      <c r="A282" s="19">
        <v>46082</v>
      </c>
      <c r="B282" s="169" t="str">
        <f>MONTH(Indice_faturamento[[#This Row],[Período]])&amp;YEAR(Indice_faturamento[[#This Row],[Período]])</f>
        <v>32026</v>
      </c>
      <c r="C282" s="20">
        <v>117.72</v>
      </c>
      <c r="D282" s="20">
        <v>98.5</v>
      </c>
      <c r="E282" s="20">
        <v>119.89</v>
      </c>
    </row>
    <row r="283" spans="1:5" x14ac:dyDescent="0.25">
      <c r="A283" s="19">
        <v>46113</v>
      </c>
      <c r="B283" s="169" t="str">
        <f>MONTH(Indice_faturamento[[#This Row],[Período]])&amp;YEAR(Indice_faturamento[[#This Row],[Período]])</f>
        <v>42026</v>
      </c>
      <c r="C283" s="20">
        <v>114.66</v>
      </c>
      <c r="D283" s="20">
        <v>111.49</v>
      </c>
      <c r="E283" s="20">
        <v>115.01</v>
      </c>
    </row>
    <row r="284" spans="1:5" x14ac:dyDescent="0.25">
      <c r="A284" s="19">
        <v>46143</v>
      </c>
      <c r="B284" s="169" t="str">
        <f>MONTH(Indice_faturamento[[#This Row],[Período]])&amp;YEAR(Indice_faturamento[[#This Row],[Período]])</f>
        <v>52026</v>
      </c>
      <c r="C284" s="20">
        <v>117.61</v>
      </c>
      <c r="D284" s="20">
        <v>99.2</v>
      </c>
      <c r="E284" s="20">
        <v>119.7</v>
      </c>
    </row>
    <row r="285" spans="1:5" x14ac:dyDescent="0.25">
      <c r="A285" s="19">
        <v>46174</v>
      </c>
      <c r="B285" s="169" t="str">
        <f>MONTH(Indice_faturamento[[#This Row],[Período]])&amp;YEAR(Indice_faturamento[[#This Row],[Período]])</f>
        <v>62026</v>
      </c>
      <c r="C285" s="20">
        <v>122.33</v>
      </c>
      <c r="D285" s="20">
        <v>108.17</v>
      </c>
      <c r="E285" s="20">
        <v>123.3</v>
      </c>
    </row>
    <row r="286" spans="1:5" ht="14.4" x14ac:dyDescent="0.3">
      <c r="A286"/>
      <c r="B286"/>
      <c r="C286"/>
      <c r="D286"/>
      <c r="E286"/>
    </row>
  </sheetData>
  <pageMargins left="0.511811024" right="0.511811024" top="0.78740157499999996" bottom="0.78740157499999996" header="0.31496062000000002" footer="0.31496062000000002"/>
  <pageSetup paperSize="9" orientation="portrait" horizontalDpi="4294967293" verticalDpi="0" r:id="rId1"/>
  <drawing r:id="rId2"/>
  <tableParts count="1">
    <tablePart r:id="rId3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Planilha7"/>
  <dimension ref="A1:E285"/>
  <sheetViews>
    <sheetView showGridLines="0" workbookViewId="0">
      <pane xSplit="1" ySplit="3" topLeftCell="B267" activePane="bottomRight" state="frozen"/>
      <selection pane="topRight" activeCell="B1" sqref="B1"/>
      <selection pane="bottomLeft" activeCell="A4" sqref="A4"/>
      <selection pane="bottomRight" activeCell="F1" sqref="F1:O1048576"/>
    </sheetView>
  </sheetViews>
  <sheetFormatPr defaultColWidth="14.44140625" defaultRowHeight="13.8" x14ac:dyDescent="0.3"/>
  <cols>
    <col min="1" max="2" width="14.5546875" style="15" customWidth="1"/>
    <col min="3" max="3" width="16.109375" style="15" customWidth="1"/>
    <col min="4" max="4" width="20.88671875" style="15" customWidth="1"/>
    <col min="5" max="5" width="28.109375" style="15" customWidth="1"/>
    <col min="6" max="16384" width="14.44140625" style="15"/>
  </cols>
  <sheetData>
    <row r="1" spans="1:5" x14ac:dyDescent="0.3">
      <c r="C1" s="73" t="s">
        <v>46</v>
      </c>
    </row>
    <row r="2" spans="1:5" x14ac:dyDescent="0.3">
      <c r="C2" s="73" t="s">
        <v>47</v>
      </c>
    </row>
    <row r="3" spans="1:5" s="16" customFormat="1" x14ac:dyDescent="0.3">
      <c r="A3" s="228" t="s">
        <v>30</v>
      </c>
      <c r="B3" s="228" t="s">
        <v>4</v>
      </c>
      <c r="C3" s="228" t="s">
        <v>21</v>
      </c>
      <c r="D3" s="228" t="s">
        <v>22</v>
      </c>
      <c r="E3" s="228" t="s">
        <v>23</v>
      </c>
    </row>
    <row r="4" spans="1:5" x14ac:dyDescent="0.3">
      <c r="A4" s="70">
        <v>37622</v>
      </c>
      <c r="B4" s="82" t="str">
        <f>MONTH(Indice_Emprego[[#This Row],[Período]])&amp;YEAR(Indice_Emprego[[#This Row],[Período]])</f>
        <v>12003</v>
      </c>
      <c r="C4" s="18">
        <v>84.800799999999995</v>
      </c>
      <c r="D4" s="18">
        <v>64.875699999999995</v>
      </c>
      <c r="E4" s="18">
        <v>85.971299999999999</v>
      </c>
    </row>
    <row r="5" spans="1:5" x14ac:dyDescent="0.3">
      <c r="A5" s="71">
        <v>37653</v>
      </c>
      <c r="B5" s="83" t="str">
        <f>MONTH(Indice_Emprego[[#This Row],[Período]])&amp;YEAR(Indice_Emprego[[#This Row],[Período]])</f>
        <v>22003</v>
      </c>
      <c r="C5" s="20">
        <v>85.553100000000001</v>
      </c>
      <c r="D5" s="20">
        <v>64.875699999999995</v>
      </c>
      <c r="E5" s="20">
        <v>86.767700000000005</v>
      </c>
    </row>
    <row r="6" spans="1:5" x14ac:dyDescent="0.3">
      <c r="A6" s="71">
        <v>37681</v>
      </c>
      <c r="B6" s="83" t="str">
        <f>MONTH(Indice_Emprego[[#This Row],[Período]])&amp;YEAR(Indice_Emprego[[#This Row],[Período]])</f>
        <v>32003</v>
      </c>
      <c r="C6" s="20">
        <v>85.944699999999997</v>
      </c>
      <c r="D6" s="20">
        <v>64.999099999999999</v>
      </c>
      <c r="E6" s="20">
        <v>87.174999999999997</v>
      </c>
    </row>
    <row r="7" spans="1:5" x14ac:dyDescent="0.3">
      <c r="A7" s="71">
        <v>37712</v>
      </c>
      <c r="B7" s="83" t="str">
        <f>MONTH(Indice_Emprego[[#This Row],[Período]])&amp;YEAR(Indice_Emprego[[#This Row],[Período]])</f>
        <v>42003</v>
      </c>
      <c r="C7" s="20">
        <v>86.848500000000001</v>
      </c>
      <c r="D7" s="20">
        <v>65.127700000000004</v>
      </c>
      <c r="E7" s="20">
        <v>88.101500000000001</v>
      </c>
    </row>
    <row r="8" spans="1:5" x14ac:dyDescent="0.3">
      <c r="A8" s="71">
        <v>37742</v>
      </c>
      <c r="B8" s="83" t="str">
        <f>MONTH(Indice_Emprego[[#This Row],[Período]])&amp;YEAR(Indice_Emprego[[#This Row],[Período]])</f>
        <v>52003</v>
      </c>
      <c r="C8" s="20">
        <v>88.192899999999995</v>
      </c>
      <c r="D8" s="20">
        <v>65.482699999999994</v>
      </c>
      <c r="E8" s="20">
        <v>89.503</v>
      </c>
    </row>
    <row r="9" spans="1:5" x14ac:dyDescent="0.3">
      <c r="A9" s="71">
        <v>37773</v>
      </c>
      <c r="B9" s="83" t="str">
        <f>MONTH(Indice_Emprego[[#This Row],[Período]])&amp;YEAR(Indice_Emprego[[#This Row],[Período]])</f>
        <v>62003</v>
      </c>
      <c r="C9" s="20">
        <v>87.962199999999996</v>
      </c>
      <c r="D9" s="20">
        <v>65.878799999999998</v>
      </c>
      <c r="E9" s="20">
        <v>89.236099999999993</v>
      </c>
    </row>
    <row r="10" spans="1:5" x14ac:dyDescent="0.3">
      <c r="A10" s="71">
        <v>37803</v>
      </c>
      <c r="B10" s="83" t="str">
        <f>MONTH(Indice_Emprego[[#This Row],[Período]])&amp;YEAR(Indice_Emprego[[#This Row],[Período]])</f>
        <v>72003</v>
      </c>
      <c r="C10" s="20">
        <v>87.114900000000006</v>
      </c>
      <c r="D10" s="20">
        <v>66.367999999999995</v>
      </c>
      <c r="E10" s="20">
        <v>88.311700000000002</v>
      </c>
    </row>
    <row r="11" spans="1:5" x14ac:dyDescent="0.3">
      <c r="A11" s="71">
        <v>37834</v>
      </c>
      <c r="B11" s="83" t="str">
        <f>MONTH(Indice_Emprego[[#This Row],[Período]])&amp;YEAR(Indice_Emprego[[#This Row],[Período]])</f>
        <v>82003</v>
      </c>
      <c r="C11" s="20">
        <v>87.193399999999997</v>
      </c>
      <c r="D11" s="20">
        <v>66.683899999999994</v>
      </c>
      <c r="E11" s="20">
        <v>88.376499999999993</v>
      </c>
    </row>
    <row r="12" spans="1:5" x14ac:dyDescent="0.3">
      <c r="A12" s="71">
        <v>37865</v>
      </c>
      <c r="B12" s="83" t="str">
        <f>MONTH(Indice_Emprego[[#This Row],[Período]])&amp;YEAR(Indice_Emprego[[#This Row],[Período]])</f>
        <v>92003</v>
      </c>
      <c r="C12" s="20">
        <v>87.501099999999994</v>
      </c>
      <c r="D12" s="20">
        <v>67.316199999999995</v>
      </c>
      <c r="E12" s="20">
        <v>88.665499999999994</v>
      </c>
    </row>
    <row r="13" spans="1:5" x14ac:dyDescent="0.3">
      <c r="A13" s="71">
        <v>37895</v>
      </c>
      <c r="B13" s="83" t="str">
        <f>MONTH(Indice_Emprego[[#This Row],[Período]])&amp;YEAR(Indice_Emprego[[#This Row],[Período]])</f>
        <v>102003</v>
      </c>
      <c r="C13" s="20">
        <v>87.170900000000003</v>
      </c>
      <c r="D13" s="20">
        <v>67.230500000000006</v>
      </c>
      <c r="E13" s="20">
        <v>88.321200000000005</v>
      </c>
    </row>
    <row r="14" spans="1:5" x14ac:dyDescent="0.3">
      <c r="A14" s="71">
        <v>37926</v>
      </c>
      <c r="B14" s="83" t="str">
        <f>MONTH(Indice_Emprego[[#This Row],[Período]])&amp;YEAR(Indice_Emprego[[#This Row],[Período]])</f>
        <v>112003</v>
      </c>
      <c r="C14" s="20">
        <v>87.0184</v>
      </c>
      <c r="D14" s="20">
        <v>67.289400000000001</v>
      </c>
      <c r="E14" s="20">
        <v>88.156499999999994</v>
      </c>
    </row>
    <row r="15" spans="1:5" x14ac:dyDescent="0.3">
      <c r="A15" s="71">
        <v>37956</v>
      </c>
      <c r="B15" s="83" t="str">
        <f>MONTH(Indice_Emprego[[#This Row],[Período]])&amp;YEAR(Indice_Emprego[[#This Row],[Período]])</f>
        <v>122003</v>
      </c>
      <c r="C15" s="20">
        <v>86.088899999999995</v>
      </c>
      <c r="D15" s="20">
        <v>67.294799999999995</v>
      </c>
      <c r="E15" s="20">
        <v>87.173000000000002</v>
      </c>
    </row>
    <row r="16" spans="1:5" x14ac:dyDescent="0.3">
      <c r="A16" s="71">
        <v>37987</v>
      </c>
      <c r="B16" s="83" t="str">
        <f>MONTH(Indice_Emprego[[#This Row],[Período]])&amp;YEAR(Indice_Emprego[[#This Row],[Período]])</f>
        <v>12004</v>
      </c>
      <c r="C16" s="20">
        <v>86.120900000000006</v>
      </c>
      <c r="D16" s="20">
        <v>67.628399999999999</v>
      </c>
      <c r="E16" s="20">
        <v>87.187600000000003</v>
      </c>
    </row>
    <row r="17" spans="1:5" x14ac:dyDescent="0.3">
      <c r="A17" s="71">
        <v>38018</v>
      </c>
      <c r="B17" s="83" t="str">
        <f>MONTH(Indice_Emprego[[#This Row],[Período]])&amp;YEAR(Indice_Emprego[[#This Row],[Período]])</f>
        <v>22004</v>
      </c>
      <c r="C17" s="20">
        <v>86.487499999999997</v>
      </c>
      <c r="D17" s="20">
        <v>67.833600000000004</v>
      </c>
      <c r="E17" s="20">
        <v>87.563599999999994</v>
      </c>
    </row>
    <row r="18" spans="1:5" x14ac:dyDescent="0.3">
      <c r="A18" s="71">
        <v>38047</v>
      </c>
      <c r="B18" s="83" t="str">
        <f>MONTH(Indice_Emprego[[#This Row],[Período]])&amp;YEAR(Indice_Emprego[[#This Row],[Período]])</f>
        <v>32004</v>
      </c>
      <c r="C18" s="20">
        <v>86.894999999999996</v>
      </c>
      <c r="D18" s="20">
        <v>68.136399999999995</v>
      </c>
      <c r="E18" s="20">
        <v>87.977000000000004</v>
      </c>
    </row>
    <row r="19" spans="1:5" x14ac:dyDescent="0.3">
      <c r="A19" s="71">
        <v>38078</v>
      </c>
      <c r="B19" s="83" t="str">
        <f>MONTH(Indice_Emprego[[#This Row],[Período]])&amp;YEAR(Indice_Emprego[[#This Row],[Período]])</f>
        <v>42004</v>
      </c>
      <c r="C19" s="20">
        <v>87.536600000000007</v>
      </c>
      <c r="D19" s="20">
        <v>68.362200000000001</v>
      </c>
      <c r="E19" s="20">
        <v>88.642600000000002</v>
      </c>
    </row>
    <row r="20" spans="1:5" x14ac:dyDescent="0.3">
      <c r="A20" s="71">
        <v>38108</v>
      </c>
      <c r="B20" s="83" t="str">
        <f>MONTH(Indice_Emprego[[#This Row],[Período]])&amp;YEAR(Indice_Emprego[[#This Row],[Período]])</f>
        <v>52004</v>
      </c>
      <c r="C20" s="20">
        <v>89.896299999999997</v>
      </c>
      <c r="D20" s="20">
        <v>68.454599999999999</v>
      </c>
      <c r="E20" s="20">
        <v>91.133200000000002</v>
      </c>
    </row>
    <row r="21" spans="1:5" x14ac:dyDescent="0.3">
      <c r="A21" s="71">
        <v>38139</v>
      </c>
      <c r="B21" s="83" t="str">
        <f>MONTH(Indice_Emprego[[#This Row],[Período]])&amp;YEAR(Indice_Emprego[[#This Row],[Período]])</f>
        <v>62004</v>
      </c>
      <c r="C21" s="20">
        <v>91.502700000000004</v>
      </c>
      <c r="D21" s="20">
        <v>69.193600000000004</v>
      </c>
      <c r="E21" s="20">
        <v>92.789599999999993</v>
      </c>
    </row>
    <row r="22" spans="1:5" x14ac:dyDescent="0.3">
      <c r="A22" s="71">
        <v>38169</v>
      </c>
      <c r="B22" s="83" t="str">
        <f>MONTH(Indice_Emprego[[#This Row],[Período]])&amp;YEAR(Indice_Emprego[[#This Row],[Período]])</f>
        <v>72004</v>
      </c>
      <c r="C22" s="20">
        <v>91.925299999999993</v>
      </c>
      <c r="D22" s="20">
        <v>69.609300000000005</v>
      </c>
      <c r="E22" s="20">
        <v>93.212599999999995</v>
      </c>
    </row>
    <row r="23" spans="1:5" x14ac:dyDescent="0.3">
      <c r="A23" s="71">
        <v>38200</v>
      </c>
      <c r="B23" s="83" t="str">
        <f>MONTH(Indice_Emprego[[#This Row],[Período]])&amp;YEAR(Indice_Emprego[[#This Row],[Período]])</f>
        <v>82004</v>
      </c>
      <c r="C23" s="20">
        <v>92.210999999999999</v>
      </c>
      <c r="D23" s="20">
        <v>70.456000000000003</v>
      </c>
      <c r="E23" s="20">
        <v>93.465900000000005</v>
      </c>
    </row>
    <row r="24" spans="1:5" x14ac:dyDescent="0.3">
      <c r="A24" s="71">
        <v>38231</v>
      </c>
      <c r="B24" s="83" t="str">
        <f>MONTH(Indice_Emprego[[#This Row],[Período]])&amp;YEAR(Indice_Emprego[[#This Row],[Período]])</f>
        <v>92004</v>
      </c>
      <c r="C24" s="20">
        <v>93.362099999999998</v>
      </c>
      <c r="D24" s="20">
        <v>71.194999999999993</v>
      </c>
      <c r="E24" s="20">
        <v>94.640799999999999</v>
      </c>
    </row>
    <row r="25" spans="1:5" x14ac:dyDescent="0.3">
      <c r="A25" s="71">
        <v>38261</v>
      </c>
      <c r="B25" s="83" t="str">
        <f>MONTH(Indice_Emprego[[#This Row],[Período]])&amp;YEAR(Indice_Emprego[[#This Row],[Período]])</f>
        <v>102004</v>
      </c>
      <c r="C25" s="20">
        <v>94.011600000000001</v>
      </c>
      <c r="D25" s="20">
        <v>72.144499999999994</v>
      </c>
      <c r="E25" s="20">
        <v>95.272999999999996</v>
      </c>
    </row>
    <row r="26" spans="1:5" x14ac:dyDescent="0.3">
      <c r="A26" s="71">
        <v>38292</v>
      </c>
      <c r="B26" s="83" t="str">
        <f>MONTH(Indice_Emprego[[#This Row],[Período]])&amp;YEAR(Indice_Emprego[[#This Row],[Período]])</f>
        <v>112004</v>
      </c>
      <c r="C26" s="20">
        <v>93.805400000000006</v>
      </c>
      <c r="D26" s="20">
        <v>73.091300000000004</v>
      </c>
      <c r="E26" s="20">
        <v>95.000200000000007</v>
      </c>
    </row>
    <row r="27" spans="1:5" x14ac:dyDescent="0.3">
      <c r="A27" s="71">
        <v>38322</v>
      </c>
      <c r="B27" s="83" t="str">
        <f>MONTH(Indice_Emprego[[#This Row],[Período]])&amp;YEAR(Indice_Emprego[[#This Row],[Período]])</f>
        <v>122004</v>
      </c>
      <c r="C27" s="20">
        <v>92.956599999999995</v>
      </c>
      <c r="D27" s="20">
        <v>73.670100000000005</v>
      </c>
      <c r="E27" s="20">
        <v>94.069199999999995</v>
      </c>
    </row>
    <row r="28" spans="1:5" x14ac:dyDescent="0.3">
      <c r="A28" s="71">
        <v>38353</v>
      </c>
      <c r="B28" s="83" t="str">
        <f>MONTH(Indice_Emprego[[#This Row],[Período]])&amp;YEAR(Indice_Emprego[[#This Row],[Período]])</f>
        <v>12005</v>
      </c>
      <c r="C28" s="20">
        <v>92.869399999999999</v>
      </c>
      <c r="D28" s="20">
        <v>76.141999999999996</v>
      </c>
      <c r="E28" s="20">
        <v>93.834299999999999</v>
      </c>
    </row>
    <row r="29" spans="1:5" x14ac:dyDescent="0.3">
      <c r="A29" s="71">
        <v>38384</v>
      </c>
      <c r="B29" s="83" t="str">
        <f>MONTH(Indice_Emprego[[#This Row],[Período]])&amp;YEAR(Indice_Emprego[[#This Row],[Período]])</f>
        <v>22005</v>
      </c>
      <c r="C29" s="20">
        <v>92.960599999999999</v>
      </c>
      <c r="D29" s="20">
        <v>76.6113</v>
      </c>
      <c r="E29" s="20">
        <v>93.903700000000001</v>
      </c>
    </row>
    <row r="30" spans="1:5" x14ac:dyDescent="0.3">
      <c r="A30" s="71">
        <v>38412</v>
      </c>
      <c r="B30" s="83" t="str">
        <f>MONTH(Indice_Emprego[[#This Row],[Período]])&amp;YEAR(Indice_Emprego[[#This Row],[Período]])</f>
        <v>32005</v>
      </c>
      <c r="C30" s="20">
        <v>93.570899999999995</v>
      </c>
      <c r="D30" s="20">
        <v>77.2684</v>
      </c>
      <c r="E30" s="20">
        <v>94.511300000000006</v>
      </c>
    </row>
    <row r="31" spans="1:5" x14ac:dyDescent="0.3">
      <c r="A31" s="71">
        <v>38443</v>
      </c>
      <c r="B31" s="83" t="str">
        <f>MONTH(Indice_Emprego[[#This Row],[Período]])&amp;YEAR(Indice_Emprego[[#This Row],[Período]])</f>
        <v>42005</v>
      </c>
      <c r="C31" s="20">
        <v>94.8142</v>
      </c>
      <c r="D31" s="20">
        <v>79.802800000000005</v>
      </c>
      <c r="E31" s="20">
        <v>95.680199999999999</v>
      </c>
    </row>
    <row r="32" spans="1:5" x14ac:dyDescent="0.3">
      <c r="A32" s="71">
        <v>38473</v>
      </c>
      <c r="B32" s="83" t="str">
        <f>MONTH(Indice_Emprego[[#This Row],[Período]])&amp;YEAR(Indice_Emprego[[#This Row],[Período]])</f>
        <v>52005</v>
      </c>
      <c r="C32" s="20">
        <v>96.210300000000004</v>
      </c>
      <c r="D32" s="20">
        <v>80.830100000000002</v>
      </c>
      <c r="E32" s="20">
        <v>97.097499999999997</v>
      </c>
    </row>
    <row r="33" spans="1:5" x14ac:dyDescent="0.3">
      <c r="A33" s="71">
        <v>38504</v>
      </c>
      <c r="B33" s="83" t="str">
        <f>MONTH(Indice_Emprego[[#This Row],[Período]])&amp;YEAR(Indice_Emprego[[#This Row],[Período]])</f>
        <v>62005</v>
      </c>
      <c r="C33" s="20">
        <v>96.806700000000006</v>
      </c>
      <c r="D33" s="20">
        <v>82.326800000000006</v>
      </c>
      <c r="E33" s="20">
        <v>97.641999999999996</v>
      </c>
    </row>
    <row r="34" spans="1:5" x14ac:dyDescent="0.3">
      <c r="A34" s="71">
        <v>38534</v>
      </c>
      <c r="B34" s="83" t="str">
        <f>MONTH(Indice_Emprego[[#This Row],[Período]])&amp;YEAR(Indice_Emprego[[#This Row],[Período]])</f>
        <v>72005</v>
      </c>
      <c r="C34" s="20">
        <v>97.370400000000004</v>
      </c>
      <c r="D34" s="20">
        <v>84.350099999999998</v>
      </c>
      <c r="E34" s="20">
        <v>98.121399999999994</v>
      </c>
    </row>
    <row r="35" spans="1:5" x14ac:dyDescent="0.3">
      <c r="A35" s="71">
        <v>38565</v>
      </c>
      <c r="B35" s="83" t="str">
        <f>MONTH(Indice_Emprego[[#This Row],[Período]])&amp;YEAR(Indice_Emprego[[#This Row],[Período]])</f>
        <v>82005</v>
      </c>
      <c r="C35" s="20">
        <v>98.023200000000003</v>
      </c>
      <c r="D35" s="20">
        <v>86.295299999999997</v>
      </c>
      <c r="E35" s="20">
        <v>98.699799999999996</v>
      </c>
    </row>
    <row r="36" spans="1:5" x14ac:dyDescent="0.3">
      <c r="A36" s="71">
        <v>38596</v>
      </c>
      <c r="B36" s="83" t="str">
        <f>MONTH(Indice_Emprego[[#This Row],[Período]])&amp;YEAR(Indice_Emprego[[#This Row],[Período]])</f>
        <v>92005</v>
      </c>
      <c r="C36" s="20">
        <v>98.590500000000006</v>
      </c>
      <c r="D36" s="20">
        <v>86.509100000000004</v>
      </c>
      <c r="E36" s="20">
        <v>99.287400000000005</v>
      </c>
    </row>
    <row r="37" spans="1:5" x14ac:dyDescent="0.3">
      <c r="A37" s="71">
        <v>38626</v>
      </c>
      <c r="B37" s="83" t="str">
        <f>MONTH(Indice_Emprego[[#This Row],[Período]])&amp;YEAR(Indice_Emprego[[#This Row],[Período]])</f>
        <v>102005</v>
      </c>
      <c r="C37" s="20">
        <v>98.907799999999995</v>
      </c>
      <c r="D37" s="20">
        <v>86.712400000000002</v>
      </c>
      <c r="E37" s="20">
        <v>99.6113</v>
      </c>
    </row>
    <row r="38" spans="1:5" x14ac:dyDescent="0.3">
      <c r="A38" s="71">
        <v>38657</v>
      </c>
      <c r="B38" s="83" t="str">
        <f>MONTH(Indice_Emprego[[#This Row],[Período]])&amp;YEAR(Indice_Emprego[[#This Row],[Período]])</f>
        <v>112005</v>
      </c>
      <c r="C38" s="20">
        <v>97.868200000000002</v>
      </c>
      <c r="D38" s="20">
        <v>87.1661</v>
      </c>
      <c r="E38" s="20">
        <v>98.485500000000002</v>
      </c>
    </row>
    <row r="39" spans="1:5" x14ac:dyDescent="0.3">
      <c r="A39" s="71">
        <v>38687</v>
      </c>
      <c r="B39" s="83" t="str">
        <f>MONTH(Indice_Emprego[[#This Row],[Período]])&amp;YEAR(Indice_Emprego[[#This Row],[Período]])</f>
        <v>122005</v>
      </c>
      <c r="C39" s="20">
        <v>97.3172</v>
      </c>
      <c r="D39" s="20">
        <v>88.840100000000007</v>
      </c>
      <c r="E39" s="20">
        <v>97.806200000000004</v>
      </c>
    </row>
    <row r="40" spans="1:5" x14ac:dyDescent="0.3">
      <c r="A40" s="71">
        <v>38718</v>
      </c>
      <c r="B40" s="83" t="str">
        <f>MONTH(Indice_Emprego[[#This Row],[Período]])&amp;YEAR(Indice_Emprego[[#This Row],[Período]])</f>
        <v>12006</v>
      </c>
      <c r="C40" s="20">
        <v>97.308599999999998</v>
      </c>
      <c r="D40" s="20">
        <v>90.522599999999997</v>
      </c>
      <c r="E40" s="20">
        <v>97.700100000000006</v>
      </c>
    </row>
    <row r="41" spans="1:5" x14ac:dyDescent="0.3">
      <c r="A41" s="71">
        <v>38749</v>
      </c>
      <c r="B41" s="83" t="str">
        <f>MONTH(Indice_Emprego[[#This Row],[Período]])&amp;YEAR(Indice_Emprego[[#This Row],[Período]])</f>
        <v>22006</v>
      </c>
      <c r="C41" s="20">
        <v>97.272499999999994</v>
      </c>
      <c r="D41" s="20">
        <v>94.462500000000006</v>
      </c>
      <c r="E41" s="20">
        <v>97.434600000000003</v>
      </c>
    </row>
    <row r="42" spans="1:5" x14ac:dyDescent="0.3">
      <c r="A42" s="71">
        <v>38777</v>
      </c>
      <c r="B42" s="83" t="str">
        <f>MONTH(Indice_Emprego[[#This Row],[Período]])&amp;YEAR(Indice_Emprego[[#This Row],[Período]])</f>
        <v>32006</v>
      </c>
      <c r="C42" s="20">
        <v>97.484800000000007</v>
      </c>
      <c r="D42" s="20">
        <v>97.127300000000005</v>
      </c>
      <c r="E42" s="20">
        <v>97.505399999999995</v>
      </c>
    </row>
    <row r="43" spans="1:5" x14ac:dyDescent="0.3">
      <c r="A43" s="71">
        <v>38808</v>
      </c>
      <c r="B43" s="83" t="str">
        <f>MONTH(Indice_Emprego[[#This Row],[Período]])&amp;YEAR(Indice_Emprego[[#This Row],[Período]])</f>
        <v>42006</v>
      </c>
      <c r="C43" s="20">
        <v>98.936599999999999</v>
      </c>
      <c r="D43" s="20">
        <v>98.017700000000005</v>
      </c>
      <c r="E43" s="20">
        <v>98.989599999999996</v>
      </c>
    </row>
    <row r="44" spans="1:5" x14ac:dyDescent="0.3">
      <c r="A44" s="71">
        <v>38838</v>
      </c>
      <c r="B44" s="83" t="str">
        <f>MONTH(Indice_Emprego[[#This Row],[Período]])&amp;YEAR(Indice_Emprego[[#This Row],[Período]])</f>
        <v>52006</v>
      </c>
      <c r="C44" s="20">
        <v>100.51090000000001</v>
      </c>
      <c r="D44" s="20">
        <v>99.07</v>
      </c>
      <c r="E44" s="20">
        <v>100.5941</v>
      </c>
    </row>
    <row r="45" spans="1:5" x14ac:dyDescent="0.3">
      <c r="A45" s="71">
        <v>38869</v>
      </c>
      <c r="B45" s="83" t="str">
        <f>MONTH(Indice_Emprego[[#This Row],[Período]])&amp;YEAR(Indice_Emprego[[#This Row],[Período]])</f>
        <v>62006</v>
      </c>
      <c r="C45" s="20">
        <v>100.36190000000001</v>
      </c>
      <c r="D45" s="20">
        <v>100.2792</v>
      </c>
      <c r="E45" s="20">
        <v>100.36660000000001</v>
      </c>
    </row>
    <row r="46" spans="1:5" x14ac:dyDescent="0.3">
      <c r="A46" s="71">
        <v>38899</v>
      </c>
      <c r="B46" s="83" t="str">
        <f>MONTH(Indice_Emprego[[#This Row],[Período]])&amp;YEAR(Indice_Emprego[[#This Row],[Período]])</f>
        <v>72006</v>
      </c>
      <c r="C46" s="20">
        <v>100.3912</v>
      </c>
      <c r="D46" s="20">
        <v>101.119</v>
      </c>
      <c r="E46" s="20">
        <v>100.3492</v>
      </c>
    </row>
    <row r="47" spans="1:5" x14ac:dyDescent="0.3">
      <c r="A47" s="71">
        <v>38930</v>
      </c>
      <c r="B47" s="83" t="str">
        <f>MONTH(Indice_Emprego[[#This Row],[Período]])&amp;YEAR(Indice_Emprego[[#This Row],[Período]])</f>
        <v>82006</v>
      </c>
      <c r="C47" s="20">
        <v>101.1044</v>
      </c>
      <c r="D47" s="20">
        <v>102.02970000000001</v>
      </c>
      <c r="E47" s="20">
        <v>101.051</v>
      </c>
    </row>
    <row r="48" spans="1:5" x14ac:dyDescent="0.3">
      <c r="A48" s="71">
        <v>38961</v>
      </c>
      <c r="B48" s="83" t="str">
        <f>MONTH(Indice_Emprego[[#This Row],[Período]])&amp;YEAR(Indice_Emprego[[#This Row],[Período]])</f>
        <v>92006</v>
      </c>
      <c r="C48" s="20">
        <v>101.80500000000001</v>
      </c>
      <c r="D48" s="20">
        <v>103.0466</v>
      </c>
      <c r="E48" s="20">
        <v>101.7333</v>
      </c>
    </row>
    <row r="49" spans="1:5" x14ac:dyDescent="0.3">
      <c r="A49" s="71">
        <v>38991</v>
      </c>
      <c r="B49" s="83" t="str">
        <f>MONTH(Indice_Emprego[[#This Row],[Período]])&amp;YEAR(Indice_Emprego[[#This Row],[Período]])</f>
        <v>102006</v>
      </c>
      <c r="C49" s="20">
        <v>102.04179999999999</v>
      </c>
      <c r="D49" s="20">
        <v>103.8409</v>
      </c>
      <c r="E49" s="20">
        <v>101.938</v>
      </c>
    </row>
    <row r="50" spans="1:5" x14ac:dyDescent="0.3">
      <c r="A50" s="71">
        <v>39022</v>
      </c>
      <c r="B50" s="83" t="str">
        <f>MONTH(Indice_Emprego[[#This Row],[Período]])&amp;YEAR(Indice_Emprego[[#This Row],[Período]])</f>
        <v>112006</v>
      </c>
      <c r="C50" s="20">
        <v>101.953</v>
      </c>
      <c r="D50" s="20">
        <v>104.7161</v>
      </c>
      <c r="E50" s="20">
        <v>101.7936</v>
      </c>
    </row>
    <row r="51" spans="1:5" x14ac:dyDescent="0.3">
      <c r="A51" s="71">
        <v>39052</v>
      </c>
      <c r="B51" s="83" t="str">
        <f>MONTH(Indice_Emprego[[#This Row],[Período]])&amp;YEAR(Indice_Emprego[[#This Row],[Período]])</f>
        <v>122006</v>
      </c>
      <c r="C51" s="20">
        <v>100.7664</v>
      </c>
      <c r="D51" s="20">
        <v>105.7685</v>
      </c>
      <c r="E51" s="20">
        <v>100.47790000000001</v>
      </c>
    </row>
    <row r="52" spans="1:5" x14ac:dyDescent="0.3">
      <c r="A52" s="71">
        <v>39083</v>
      </c>
      <c r="B52" s="83" t="str">
        <f>MONTH(Indice_Emprego[[#This Row],[Período]])&amp;YEAR(Indice_Emprego[[#This Row],[Período]])</f>
        <v>12007</v>
      </c>
      <c r="C52" s="20">
        <v>101.25839999999999</v>
      </c>
      <c r="D52" s="20">
        <v>106.6943</v>
      </c>
      <c r="E52" s="20">
        <v>100.9449</v>
      </c>
    </row>
    <row r="53" spans="1:5" x14ac:dyDescent="0.3">
      <c r="A53" s="71">
        <v>39114</v>
      </c>
      <c r="B53" s="83" t="str">
        <f>MONTH(Indice_Emprego[[#This Row],[Período]])&amp;YEAR(Indice_Emprego[[#This Row],[Período]])</f>
        <v>22007</v>
      </c>
      <c r="C53" s="20">
        <v>102.42449999999999</v>
      </c>
      <c r="D53" s="20">
        <v>107.59480000000001</v>
      </c>
      <c r="E53" s="20">
        <v>102.1263</v>
      </c>
    </row>
    <row r="54" spans="1:5" x14ac:dyDescent="0.3">
      <c r="A54" s="71">
        <v>39142</v>
      </c>
      <c r="B54" s="83" t="str">
        <f>MONTH(Indice_Emprego[[#This Row],[Período]])&amp;YEAR(Indice_Emprego[[#This Row],[Período]])</f>
        <v>32007</v>
      </c>
      <c r="C54" s="20">
        <v>103.55800000000001</v>
      </c>
      <c r="D54" s="20">
        <v>109.0317</v>
      </c>
      <c r="E54" s="20">
        <v>103.2423</v>
      </c>
    </row>
    <row r="55" spans="1:5" x14ac:dyDescent="0.3">
      <c r="A55" s="71">
        <v>39173</v>
      </c>
      <c r="B55" s="83" t="str">
        <f>MONTH(Indice_Emprego[[#This Row],[Período]])&amp;YEAR(Indice_Emprego[[#This Row],[Período]])</f>
        <v>42007</v>
      </c>
      <c r="C55" s="20">
        <v>105.8167</v>
      </c>
      <c r="D55" s="20">
        <v>110.9795</v>
      </c>
      <c r="E55" s="20">
        <v>105.5189</v>
      </c>
    </row>
    <row r="56" spans="1:5" x14ac:dyDescent="0.3">
      <c r="A56" s="71">
        <v>39203</v>
      </c>
      <c r="B56" s="83" t="str">
        <f>MONTH(Indice_Emprego[[#This Row],[Período]])&amp;YEAR(Indice_Emprego[[#This Row],[Período]])</f>
        <v>52007</v>
      </c>
      <c r="C56" s="20">
        <v>107.48009999999999</v>
      </c>
      <c r="D56" s="20">
        <v>112.1836</v>
      </c>
      <c r="E56" s="20">
        <v>107.2088</v>
      </c>
    </row>
    <row r="57" spans="1:5" x14ac:dyDescent="0.3">
      <c r="A57" s="71">
        <v>39234</v>
      </c>
      <c r="B57" s="83" t="str">
        <f>MONTH(Indice_Emprego[[#This Row],[Período]])&amp;YEAR(Indice_Emprego[[#This Row],[Período]])</f>
        <v>62007</v>
      </c>
      <c r="C57" s="20">
        <v>109.30670000000001</v>
      </c>
      <c r="D57" s="20">
        <v>108.804</v>
      </c>
      <c r="E57" s="20">
        <v>109.3357</v>
      </c>
    </row>
    <row r="58" spans="1:5" x14ac:dyDescent="0.3">
      <c r="A58" s="71">
        <v>39264</v>
      </c>
      <c r="B58" s="83" t="str">
        <f>MONTH(Indice_Emprego[[#This Row],[Período]])&amp;YEAR(Indice_Emprego[[#This Row],[Período]])</f>
        <v>72007</v>
      </c>
      <c r="C58" s="20">
        <v>109.4062</v>
      </c>
      <c r="D58" s="20">
        <v>110.85809999999999</v>
      </c>
      <c r="E58" s="20">
        <v>109.3224</v>
      </c>
    </row>
    <row r="59" spans="1:5" x14ac:dyDescent="0.3">
      <c r="A59" s="71">
        <v>39295</v>
      </c>
      <c r="B59" s="83" t="str">
        <f>MONTH(Indice_Emprego[[#This Row],[Período]])&amp;YEAR(Indice_Emprego[[#This Row],[Período]])</f>
        <v>82007</v>
      </c>
      <c r="C59" s="20">
        <v>110.053</v>
      </c>
      <c r="D59" s="20">
        <v>109.4465</v>
      </c>
      <c r="E59" s="20">
        <v>110.08799999999999</v>
      </c>
    </row>
    <row r="60" spans="1:5" x14ac:dyDescent="0.3">
      <c r="A60" s="71">
        <v>39326</v>
      </c>
      <c r="B60" s="83" t="str">
        <f>MONTH(Indice_Emprego[[#This Row],[Período]])&amp;YEAR(Indice_Emprego[[#This Row],[Período]])</f>
        <v>92007</v>
      </c>
      <c r="C60" s="20">
        <v>110.4366</v>
      </c>
      <c r="D60" s="20">
        <v>111.8142</v>
      </c>
      <c r="E60" s="20">
        <v>110.3571</v>
      </c>
    </row>
    <row r="61" spans="1:5" x14ac:dyDescent="0.3">
      <c r="A61" s="71">
        <v>39356</v>
      </c>
      <c r="B61" s="83" t="str">
        <f>MONTH(Indice_Emprego[[#This Row],[Período]])&amp;YEAR(Indice_Emprego[[#This Row],[Período]])</f>
        <v>102007</v>
      </c>
      <c r="C61" s="20">
        <v>110.49509999999999</v>
      </c>
      <c r="D61" s="20">
        <v>112.4618</v>
      </c>
      <c r="E61" s="20">
        <v>110.3817</v>
      </c>
    </row>
    <row r="62" spans="1:5" x14ac:dyDescent="0.3">
      <c r="A62" s="71">
        <v>39387</v>
      </c>
      <c r="B62" s="83" t="str">
        <f>MONTH(Indice_Emprego[[#This Row],[Período]])&amp;YEAR(Indice_Emprego[[#This Row],[Período]])</f>
        <v>112007</v>
      </c>
      <c r="C62" s="20">
        <v>110.66070000000001</v>
      </c>
      <c r="D62" s="20">
        <v>113.0183</v>
      </c>
      <c r="E62" s="20">
        <v>110.5247</v>
      </c>
    </row>
    <row r="63" spans="1:5" x14ac:dyDescent="0.3">
      <c r="A63" s="71">
        <v>39417</v>
      </c>
      <c r="B63" s="83" t="str">
        <f>MONTH(Indice_Emprego[[#This Row],[Período]])&amp;YEAR(Indice_Emprego[[#This Row],[Período]])</f>
        <v>122007</v>
      </c>
      <c r="C63" s="20">
        <v>109.13549999999999</v>
      </c>
      <c r="D63" s="20">
        <v>112.2089</v>
      </c>
      <c r="E63" s="20">
        <v>108.95820000000001</v>
      </c>
    </row>
    <row r="64" spans="1:5" x14ac:dyDescent="0.3">
      <c r="A64" s="71">
        <v>39448</v>
      </c>
      <c r="B64" s="83" t="str">
        <f>MONTH(Indice_Emprego[[#This Row],[Período]])&amp;YEAR(Indice_Emprego[[#This Row],[Período]])</f>
        <v>12008</v>
      </c>
      <c r="C64" s="20">
        <v>109.12649999999999</v>
      </c>
      <c r="D64" s="20">
        <v>113.467</v>
      </c>
      <c r="E64" s="20">
        <v>108.87609999999999</v>
      </c>
    </row>
    <row r="65" spans="1:5" x14ac:dyDescent="0.3">
      <c r="A65" s="71">
        <v>39479</v>
      </c>
      <c r="B65" s="83" t="str">
        <f>MONTH(Indice_Emprego[[#This Row],[Período]])&amp;YEAR(Indice_Emprego[[#This Row],[Período]])</f>
        <v>22008</v>
      </c>
      <c r="C65" s="20">
        <v>109.9247</v>
      </c>
      <c r="D65" s="20">
        <v>114.2482</v>
      </c>
      <c r="E65" s="20">
        <v>109.67529999999999</v>
      </c>
    </row>
    <row r="66" spans="1:5" x14ac:dyDescent="0.3">
      <c r="A66" s="71">
        <v>39508</v>
      </c>
      <c r="B66" s="83" t="str">
        <f>MONTH(Indice_Emprego[[#This Row],[Período]])&amp;YEAR(Indice_Emprego[[#This Row],[Período]])</f>
        <v>32008</v>
      </c>
      <c r="C66" s="20">
        <v>110.8181</v>
      </c>
      <c r="D66" s="20">
        <v>116.1708</v>
      </c>
      <c r="E66" s="20">
        <v>110.5093</v>
      </c>
    </row>
    <row r="67" spans="1:5" x14ac:dyDescent="0.3">
      <c r="A67" s="71">
        <v>39539</v>
      </c>
      <c r="B67" s="83" t="str">
        <f>MONTH(Indice_Emprego[[#This Row],[Período]])&amp;YEAR(Indice_Emprego[[#This Row],[Período]])</f>
        <v>42008</v>
      </c>
      <c r="C67" s="20">
        <v>112.27070000000001</v>
      </c>
      <c r="D67" s="20">
        <v>118.0377</v>
      </c>
      <c r="E67" s="20">
        <v>111.938</v>
      </c>
    </row>
    <row r="68" spans="1:5" x14ac:dyDescent="0.3">
      <c r="A68" s="71">
        <v>39569</v>
      </c>
      <c r="B68" s="83" t="str">
        <f>MONTH(Indice_Emprego[[#This Row],[Período]])&amp;YEAR(Indice_Emprego[[#This Row],[Período]])</f>
        <v>52008</v>
      </c>
      <c r="C68" s="20">
        <v>113.5767</v>
      </c>
      <c r="D68" s="20">
        <v>120.1683</v>
      </c>
      <c r="E68" s="20">
        <v>113.1964</v>
      </c>
    </row>
    <row r="69" spans="1:5" x14ac:dyDescent="0.3">
      <c r="A69" s="71">
        <v>39600</v>
      </c>
      <c r="B69" s="83" t="str">
        <f>MONTH(Indice_Emprego[[#This Row],[Período]])&amp;YEAR(Indice_Emprego[[#This Row],[Período]])</f>
        <v>62008</v>
      </c>
      <c r="C69" s="20">
        <v>114.75449999999999</v>
      </c>
      <c r="D69" s="20">
        <v>122.1772</v>
      </c>
      <c r="E69" s="20">
        <v>114.32640000000001</v>
      </c>
    </row>
    <row r="70" spans="1:5" x14ac:dyDescent="0.3">
      <c r="A70" s="71">
        <v>39630</v>
      </c>
      <c r="B70" s="83" t="str">
        <f>MONTH(Indice_Emprego[[#This Row],[Período]])&amp;YEAR(Indice_Emprego[[#This Row],[Período]])</f>
        <v>72008</v>
      </c>
      <c r="C70" s="20">
        <v>114.8199</v>
      </c>
      <c r="D70" s="20">
        <v>123.4708</v>
      </c>
      <c r="E70" s="20">
        <v>114.32089999999999</v>
      </c>
    </row>
    <row r="71" spans="1:5" x14ac:dyDescent="0.3">
      <c r="A71" s="71">
        <v>39661</v>
      </c>
      <c r="B71" s="83" t="str">
        <f>MONTH(Indice_Emprego[[#This Row],[Período]])&amp;YEAR(Indice_Emprego[[#This Row],[Período]])</f>
        <v>82008</v>
      </c>
      <c r="C71" s="20">
        <v>115.60680000000001</v>
      </c>
      <c r="D71" s="20">
        <v>124.9319</v>
      </c>
      <c r="E71" s="20">
        <v>115.0689</v>
      </c>
    </row>
    <row r="72" spans="1:5" x14ac:dyDescent="0.3">
      <c r="A72" s="71">
        <v>39692</v>
      </c>
      <c r="B72" s="83" t="str">
        <f>MONTH(Indice_Emprego[[#This Row],[Período]])&amp;YEAR(Indice_Emprego[[#This Row],[Período]])</f>
        <v>92008</v>
      </c>
      <c r="C72" s="20">
        <v>117.8674</v>
      </c>
      <c r="D72" s="20">
        <v>125.3484</v>
      </c>
      <c r="E72" s="20">
        <v>117.4359</v>
      </c>
    </row>
    <row r="73" spans="1:5" x14ac:dyDescent="0.3">
      <c r="A73" s="71">
        <v>39722</v>
      </c>
      <c r="B73" s="83" t="str">
        <f>MONTH(Indice_Emprego[[#This Row],[Período]])&amp;YEAR(Indice_Emprego[[#This Row],[Período]])</f>
        <v>102008</v>
      </c>
      <c r="C73" s="20">
        <v>117.81619999999999</v>
      </c>
      <c r="D73" s="20">
        <v>125.8318</v>
      </c>
      <c r="E73" s="20">
        <v>117.35380000000001</v>
      </c>
    </row>
    <row r="74" spans="1:5" x14ac:dyDescent="0.3">
      <c r="A74" s="71">
        <v>39753</v>
      </c>
      <c r="B74" s="83" t="str">
        <f>MONTH(Indice_Emprego[[#This Row],[Período]])&amp;YEAR(Indice_Emprego[[#This Row],[Período]])</f>
        <v>112008</v>
      </c>
      <c r="C74" s="20">
        <v>116.34690000000001</v>
      </c>
      <c r="D74" s="20">
        <v>127.4106</v>
      </c>
      <c r="E74" s="20">
        <v>115.70869999999999</v>
      </c>
    </row>
    <row r="75" spans="1:5" x14ac:dyDescent="0.3">
      <c r="A75" s="71">
        <v>39783</v>
      </c>
      <c r="B75" s="83" t="str">
        <f>MONTH(Indice_Emprego[[#This Row],[Período]])&amp;YEAR(Indice_Emprego[[#This Row],[Período]])</f>
        <v>122008</v>
      </c>
      <c r="C75" s="20">
        <v>112.4053</v>
      </c>
      <c r="D75" s="20">
        <v>125.0964</v>
      </c>
      <c r="E75" s="20">
        <v>111.67319999999999</v>
      </c>
    </row>
    <row r="76" spans="1:5" x14ac:dyDescent="0.3">
      <c r="A76" s="71">
        <v>39814</v>
      </c>
      <c r="B76" s="83" t="str">
        <f>MONTH(Indice_Emprego[[#This Row],[Período]])&amp;YEAR(Indice_Emprego[[#This Row],[Período]])</f>
        <v>12009</v>
      </c>
      <c r="C76" s="20">
        <v>109.28489999999999</v>
      </c>
      <c r="D76" s="20">
        <v>124.1296</v>
      </c>
      <c r="E76" s="20">
        <v>108.4286</v>
      </c>
    </row>
    <row r="77" spans="1:5" x14ac:dyDescent="0.3">
      <c r="A77" s="71">
        <v>39845</v>
      </c>
      <c r="B77" s="83" t="str">
        <f>MONTH(Indice_Emprego[[#This Row],[Período]])&amp;YEAR(Indice_Emprego[[#This Row],[Período]])</f>
        <v>22009</v>
      </c>
      <c r="C77" s="20">
        <v>107.8199</v>
      </c>
      <c r="D77" s="20">
        <v>122.50449999999999</v>
      </c>
      <c r="E77" s="20">
        <v>106.97280000000001</v>
      </c>
    </row>
    <row r="78" spans="1:5" x14ac:dyDescent="0.3">
      <c r="A78" s="71">
        <v>39873</v>
      </c>
      <c r="B78" s="83" t="str">
        <f>MONTH(Indice_Emprego[[#This Row],[Período]])&amp;YEAR(Indice_Emprego[[#This Row],[Período]])</f>
        <v>32009</v>
      </c>
      <c r="C78" s="20">
        <v>108.00239999999999</v>
      </c>
      <c r="D78" s="20">
        <v>122.7616</v>
      </c>
      <c r="E78" s="20">
        <v>107.151</v>
      </c>
    </row>
    <row r="79" spans="1:5" x14ac:dyDescent="0.3">
      <c r="A79" s="71">
        <v>39904</v>
      </c>
      <c r="B79" s="83" t="str">
        <f>MONTH(Indice_Emprego[[#This Row],[Período]])&amp;YEAR(Indice_Emprego[[#This Row],[Período]])</f>
        <v>42009</v>
      </c>
      <c r="C79" s="20">
        <v>108.8459</v>
      </c>
      <c r="D79" s="20">
        <v>122.19589999999999</v>
      </c>
      <c r="E79" s="20">
        <v>108.0758</v>
      </c>
    </row>
    <row r="80" spans="1:5" x14ac:dyDescent="0.3">
      <c r="A80" s="71">
        <v>39934</v>
      </c>
      <c r="B80" s="83" t="str">
        <f>MONTH(Indice_Emprego[[#This Row],[Período]])&amp;YEAR(Indice_Emprego[[#This Row],[Período]])</f>
        <v>52009</v>
      </c>
      <c r="C80" s="20">
        <v>109.7016</v>
      </c>
      <c r="D80" s="20">
        <v>120.97199999999999</v>
      </c>
      <c r="E80" s="20">
        <v>109.0515</v>
      </c>
    </row>
    <row r="81" spans="1:5" x14ac:dyDescent="0.3">
      <c r="A81" s="71">
        <v>39965</v>
      </c>
      <c r="B81" s="83" t="str">
        <f>MONTH(Indice_Emprego[[#This Row],[Período]])&amp;YEAR(Indice_Emprego[[#This Row],[Período]])</f>
        <v>62009</v>
      </c>
      <c r="C81" s="20">
        <v>109.9134</v>
      </c>
      <c r="D81" s="20">
        <v>120.4011</v>
      </c>
      <c r="E81" s="20">
        <v>109.30840000000001</v>
      </c>
    </row>
    <row r="82" spans="1:5" x14ac:dyDescent="0.3">
      <c r="A82" s="71">
        <v>39995</v>
      </c>
      <c r="B82" s="83" t="str">
        <f>MONTH(Indice_Emprego[[#This Row],[Período]])&amp;YEAR(Indice_Emprego[[#This Row],[Período]])</f>
        <v>72009</v>
      </c>
      <c r="C82" s="20">
        <v>110.2839</v>
      </c>
      <c r="D82" s="20">
        <v>119.4909</v>
      </c>
      <c r="E82" s="20">
        <v>109.75279999999999</v>
      </c>
    </row>
    <row r="83" spans="1:5" x14ac:dyDescent="0.3">
      <c r="A83" s="71">
        <v>40026</v>
      </c>
      <c r="B83" s="83" t="str">
        <f>MONTH(Indice_Emprego[[#This Row],[Período]])&amp;YEAR(Indice_Emprego[[#This Row],[Período]])</f>
        <v>82009</v>
      </c>
      <c r="C83" s="20">
        <v>111.3245</v>
      </c>
      <c r="D83" s="20">
        <v>119.02290000000001</v>
      </c>
      <c r="E83" s="20">
        <v>110.88039999999999</v>
      </c>
    </row>
    <row r="84" spans="1:5" x14ac:dyDescent="0.3">
      <c r="A84" s="71">
        <v>40057</v>
      </c>
      <c r="B84" s="83" t="str">
        <f>MONTH(Indice_Emprego[[#This Row],[Período]])&amp;YEAR(Indice_Emprego[[#This Row],[Período]])</f>
        <v>92009</v>
      </c>
      <c r="C84" s="20">
        <v>113.2623</v>
      </c>
      <c r="D84" s="20">
        <v>119.9074</v>
      </c>
      <c r="E84" s="20">
        <v>112.879</v>
      </c>
    </row>
    <row r="85" spans="1:5" x14ac:dyDescent="0.3">
      <c r="A85" s="71">
        <v>40087</v>
      </c>
      <c r="B85" s="83" t="str">
        <f>MONTH(Indice_Emprego[[#This Row],[Período]])&amp;YEAR(Indice_Emprego[[#This Row],[Período]])</f>
        <v>102009</v>
      </c>
      <c r="C85" s="20">
        <v>114.679</v>
      </c>
      <c r="D85" s="20">
        <v>120.61709999999999</v>
      </c>
      <c r="E85" s="20">
        <v>114.3365</v>
      </c>
    </row>
    <row r="86" spans="1:5" x14ac:dyDescent="0.3">
      <c r="A86" s="71">
        <v>40118</v>
      </c>
      <c r="B86" s="83" t="str">
        <f>MONTH(Indice_Emprego[[#This Row],[Período]])&amp;YEAR(Indice_Emprego[[#This Row],[Período]])</f>
        <v>112009</v>
      </c>
      <c r="C86" s="20">
        <v>115.0395</v>
      </c>
      <c r="D86" s="20">
        <v>121.2137</v>
      </c>
      <c r="E86" s="20">
        <v>114.6833</v>
      </c>
    </row>
    <row r="87" spans="1:5" x14ac:dyDescent="0.3">
      <c r="A87" s="71">
        <v>40148</v>
      </c>
      <c r="B87" s="83" t="str">
        <f>MONTH(Indice_Emprego[[#This Row],[Período]])&amp;YEAR(Indice_Emprego[[#This Row],[Período]])</f>
        <v>122009</v>
      </c>
      <c r="C87" s="20">
        <v>115.3614</v>
      </c>
      <c r="D87" s="20">
        <v>121.4091</v>
      </c>
      <c r="E87" s="20">
        <v>115.01260000000001</v>
      </c>
    </row>
    <row r="88" spans="1:5" x14ac:dyDescent="0.3">
      <c r="A88" s="71">
        <v>40179</v>
      </c>
      <c r="B88" s="83" t="str">
        <f>MONTH(Indice_Emprego[[#This Row],[Período]])&amp;YEAR(Indice_Emprego[[#This Row],[Período]])</f>
        <v>12010</v>
      </c>
      <c r="C88" s="20">
        <v>116.602</v>
      </c>
      <c r="D88" s="20">
        <v>122.77460000000001</v>
      </c>
      <c r="E88" s="20">
        <v>116.246</v>
      </c>
    </row>
    <row r="89" spans="1:5" x14ac:dyDescent="0.3">
      <c r="A89" s="71">
        <v>40210</v>
      </c>
      <c r="B89" s="83" t="str">
        <f>MONTH(Indice_Emprego[[#This Row],[Período]])&amp;YEAR(Indice_Emprego[[#This Row],[Período]])</f>
        <v>22010</v>
      </c>
      <c r="C89" s="20">
        <v>118.2931</v>
      </c>
      <c r="D89" s="20">
        <v>124.43389999999999</v>
      </c>
      <c r="E89" s="20">
        <v>117.9388</v>
      </c>
    </row>
    <row r="90" spans="1:5" x14ac:dyDescent="0.3">
      <c r="A90" s="71">
        <v>40238</v>
      </c>
      <c r="B90" s="83" t="str">
        <f>MONTH(Indice_Emprego[[#This Row],[Período]])&amp;YEAR(Indice_Emprego[[#This Row],[Período]])</f>
        <v>32010</v>
      </c>
      <c r="C90" s="20">
        <v>121.8912</v>
      </c>
      <c r="D90" s="20">
        <v>130.3186</v>
      </c>
      <c r="E90" s="20">
        <v>121.4051</v>
      </c>
    </row>
    <row r="91" spans="1:5" x14ac:dyDescent="0.3">
      <c r="A91" s="71">
        <v>40269</v>
      </c>
      <c r="B91" s="83" t="str">
        <f>MONTH(Indice_Emprego[[#This Row],[Período]])&amp;YEAR(Indice_Emprego[[#This Row],[Período]])</f>
        <v>42010</v>
      </c>
      <c r="C91" s="20">
        <v>122.8364</v>
      </c>
      <c r="D91" s="20">
        <v>131.81290000000001</v>
      </c>
      <c r="E91" s="20">
        <v>122.3186</v>
      </c>
    </row>
    <row r="92" spans="1:5" x14ac:dyDescent="0.3">
      <c r="A92" s="71">
        <v>40299</v>
      </c>
      <c r="B92" s="83" t="str">
        <f>MONTH(Indice_Emprego[[#This Row],[Período]])&amp;YEAR(Indice_Emprego[[#This Row],[Período]])</f>
        <v>52010</v>
      </c>
      <c r="C92" s="20">
        <v>123.6112</v>
      </c>
      <c r="D92" s="20">
        <v>133.47219999999999</v>
      </c>
      <c r="E92" s="20">
        <v>123.0423</v>
      </c>
    </row>
    <row r="93" spans="1:5" x14ac:dyDescent="0.3">
      <c r="A93" s="71">
        <v>40330</v>
      </c>
      <c r="B93" s="83" t="str">
        <f>MONTH(Indice_Emprego[[#This Row],[Período]])&amp;YEAR(Indice_Emprego[[#This Row],[Período]])</f>
        <v>62010</v>
      </c>
      <c r="C93" s="20">
        <v>123.17019999999999</v>
      </c>
      <c r="D93" s="20">
        <v>134.62129999999999</v>
      </c>
      <c r="E93" s="20">
        <v>122.5097</v>
      </c>
    </row>
    <row r="94" spans="1:5" x14ac:dyDescent="0.3">
      <c r="A94" s="71">
        <v>40360</v>
      </c>
      <c r="B94" s="83" t="str">
        <f>MONTH(Indice_Emprego[[#This Row],[Período]])&amp;YEAR(Indice_Emprego[[#This Row],[Período]])</f>
        <v>72010</v>
      </c>
      <c r="C94" s="20">
        <v>124.0489</v>
      </c>
      <c r="D94" s="20">
        <v>136.71340000000001</v>
      </c>
      <c r="E94" s="20">
        <v>123.31829999999999</v>
      </c>
    </row>
    <row r="95" spans="1:5" x14ac:dyDescent="0.3">
      <c r="A95" s="71">
        <v>40391</v>
      </c>
      <c r="B95" s="83" t="str">
        <f>MONTH(Indice_Emprego[[#This Row],[Período]])&amp;YEAR(Indice_Emprego[[#This Row],[Período]])</f>
        <v>82010</v>
      </c>
      <c r="C95" s="20">
        <v>124.9813</v>
      </c>
      <c r="D95" s="20">
        <v>137.1566</v>
      </c>
      <c r="E95" s="20">
        <v>124.279</v>
      </c>
    </row>
    <row r="96" spans="1:5" x14ac:dyDescent="0.3">
      <c r="A96" s="71">
        <v>40422</v>
      </c>
      <c r="B96" s="83" t="str">
        <f>MONTH(Indice_Emprego[[#This Row],[Período]])&amp;YEAR(Indice_Emprego[[#This Row],[Período]])</f>
        <v>92010</v>
      </c>
      <c r="C96" s="20">
        <v>124.9665</v>
      </c>
      <c r="D96" s="20">
        <v>137.81610000000001</v>
      </c>
      <c r="E96" s="20">
        <v>124.2252</v>
      </c>
    </row>
    <row r="97" spans="1:5" x14ac:dyDescent="0.3">
      <c r="A97" s="71">
        <v>40452</v>
      </c>
      <c r="B97" s="83" t="str">
        <f>MONTH(Indice_Emprego[[#This Row],[Período]])&amp;YEAR(Indice_Emprego[[#This Row],[Período]])</f>
        <v>102010</v>
      </c>
      <c r="C97" s="20">
        <v>123.8707</v>
      </c>
      <c r="D97" s="20">
        <v>138.51179999999999</v>
      </c>
      <c r="E97" s="20">
        <v>123.0261</v>
      </c>
    </row>
    <row r="98" spans="1:5" x14ac:dyDescent="0.3">
      <c r="A98" s="71">
        <v>40483</v>
      </c>
      <c r="B98" s="83" t="str">
        <f>MONTH(Indice_Emprego[[#This Row],[Período]])&amp;YEAR(Indice_Emprego[[#This Row],[Período]])</f>
        <v>112010</v>
      </c>
      <c r="C98" s="20">
        <v>123.6932</v>
      </c>
      <c r="D98" s="20">
        <v>139.80000000000001</v>
      </c>
      <c r="E98" s="20">
        <v>122.7641</v>
      </c>
    </row>
    <row r="99" spans="1:5" x14ac:dyDescent="0.3">
      <c r="A99" s="71">
        <v>40513</v>
      </c>
      <c r="B99" s="83" t="str">
        <f>MONTH(Indice_Emprego[[#This Row],[Período]])&amp;YEAR(Indice_Emprego[[#This Row],[Período]])</f>
        <v>122010</v>
      </c>
      <c r="C99" s="20">
        <v>122.3215</v>
      </c>
      <c r="D99" s="20">
        <v>142.155</v>
      </c>
      <c r="E99" s="20">
        <v>121.17740000000001</v>
      </c>
    </row>
    <row r="100" spans="1:5" x14ac:dyDescent="0.3">
      <c r="A100" s="71">
        <v>40544</v>
      </c>
      <c r="B100" s="83" t="str">
        <f>MONTH(Indice_Emprego[[#This Row],[Período]])&amp;YEAR(Indice_Emprego[[#This Row],[Período]])</f>
        <v>12011</v>
      </c>
      <c r="C100" s="20">
        <v>121.8626</v>
      </c>
      <c r="D100" s="20">
        <v>142.1498</v>
      </c>
      <c r="E100" s="20">
        <v>120.69240000000001</v>
      </c>
    </row>
    <row r="101" spans="1:5" x14ac:dyDescent="0.3">
      <c r="A101" s="71">
        <v>40575</v>
      </c>
      <c r="B101" s="83" t="str">
        <f>MONTH(Indice_Emprego[[#This Row],[Período]])&amp;YEAR(Indice_Emprego[[#This Row],[Período]])</f>
        <v>22011</v>
      </c>
      <c r="C101" s="20">
        <v>121.4911</v>
      </c>
      <c r="D101" s="20">
        <v>142.88669999999999</v>
      </c>
      <c r="E101" s="20">
        <v>120.2569</v>
      </c>
    </row>
    <row r="102" spans="1:5" x14ac:dyDescent="0.3">
      <c r="A102" s="71">
        <v>40603</v>
      </c>
      <c r="B102" s="83" t="str">
        <f>MONTH(Indice_Emprego[[#This Row],[Período]])&amp;YEAR(Indice_Emprego[[#This Row],[Período]])</f>
        <v>32011</v>
      </c>
      <c r="C102" s="20">
        <v>121.95</v>
      </c>
      <c r="D102" s="20">
        <v>144.8912</v>
      </c>
      <c r="E102" s="20">
        <v>120.6266</v>
      </c>
    </row>
    <row r="103" spans="1:5" x14ac:dyDescent="0.3">
      <c r="A103" s="71">
        <v>40634</v>
      </c>
      <c r="B103" s="83" t="str">
        <f>MONTH(Indice_Emprego[[#This Row],[Período]])&amp;YEAR(Indice_Emprego[[#This Row],[Período]])</f>
        <v>42011</v>
      </c>
      <c r="C103" s="20">
        <v>123.0536</v>
      </c>
      <c r="D103" s="20">
        <v>145.48099999999999</v>
      </c>
      <c r="E103" s="20">
        <v>121.7599</v>
      </c>
    </row>
    <row r="104" spans="1:5" x14ac:dyDescent="0.3">
      <c r="A104" s="71">
        <v>40664</v>
      </c>
      <c r="B104" s="83" t="str">
        <f>MONTH(Indice_Emprego[[#This Row],[Período]])&amp;YEAR(Indice_Emprego[[#This Row],[Período]])</f>
        <v>52011</v>
      </c>
      <c r="C104" s="20">
        <v>124.8694</v>
      </c>
      <c r="D104" s="20">
        <v>145.49109999999999</v>
      </c>
      <c r="E104" s="20">
        <v>123.6799</v>
      </c>
    </row>
    <row r="105" spans="1:5" x14ac:dyDescent="0.3">
      <c r="A105" s="71">
        <v>40695</v>
      </c>
      <c r="B105" s="83" t="str">
        <f>MONTH(Indice_Emprego[[#This Row],[Período]])&amp;YEAR(Indice_Emprego[[#This Row],[Período]])</f>
        <v>62011</v>
      </c>
      <c r="C105" s="20">
        <v>125.1276</v>
      </c>
      <c r="D105" s="20">
        <v>146.3229</v>
      </c>
      <c r="E105" s="20">
        <v>123.905</v>
      </c>
    </row>
    <row r="106" spans="1:5" x14ac:dyDescent="0.3">
      <c r="A106" s="71">
        <v>40725</v>
      </c>
      <c r="B106" s="83" t="str">
        <f>MONTH(Indice_Emprego[[#This Row],[Período]])&amp;YEAR(Indice_Emprego[[#This Row],[Período]])</f>
        <v>72011</v>
      </c>
      <c r="C106" s="20">
        <v>125.0462</v>
      </c>
      <c r="D106" s="20">
        <v>146.43889999999999</v>
      </c>
      <c r="E106" s="20">
        <v>123.8122</v>
      </c>
    </row>
    <row r="107" spans="1:5" x14ac:dyDescent="0.3">
      <c r="A107" s="71">
        <v>40756</v>
      </c>
      <c r="B107" s="83" t="str">
        <f>MONTH(Indice_Emprego[[#This Row],[Período]])&amp;YEAR(Indice_Emprego[[#This Row],[Período]])</f>
        <v>82011</v>
      </c>
      <c r="C107" s="20">
        <v>125.518</v>
      </c>
      <c r="D107" s="20">
        <v>146.80690000000001</v>
      </c>
      <c r="E107" s="20">
        <v>124.29</v>
      </c>
    </row>
    <row r="108" spans="1:5" x14ac:dyDescent="0.3">
      <c r="A108" s="71">
        <v>40787</v>
      </c>
      <c r="B108" s="83" t="str">
        <f>MONTH(Indice_Emprego[[#This Row],[Período]])&amp;YEAR(Indice_Emprego[[#This Row],[Período]])</f>
        <v>92011</v>
      </c>
      <c r="C108" s="20">
        <v>125.2182</v>
      </c>
      <c r="D108" s="20">
        <v>146.84719999999999</v>
      </c>
      <c r="E108" s="20">
        <v>123.9705</v>
      </c>
    </row>
    <row r="109" spans="1:5" x14ac:dyDescent="0.3">
      <c r="A109" s="71">
        <v>40817</v>
      </c>
      <c r="B109" s="83" t="str">
        <f>MONTH(Indice_Emprego[[#This Row],[Período]])&amp;YEAR(Indice_Emprego[[#This Row],[Período]])</f>
        <v>102011</v>
      </c>
      <c r="C109" s="20">
        <v>124.55759999999999</v>
      </c>
      <c r="D109" s="20">
        <v>147.20009999999999</v>
      </c>
      <c r="E109" s="20">
        <v>123.25149999999999</v>
      </c>
    </row>
    <row r="110" spans="1:5" x14ac:dyDescent="0.3">
      <c r="A110" s="71">
        <v>40848</v>
      </c>
      <c r="B110" s="83" t="str">
        <f>MONTH(Indice_Emprego[[#This Row],[Período]])&amp;YEAR(Indice_Emprego[[#This Row],[Período]])</f>
        <v>112011</v>
      </c>
      <c r="C110" s="20">
        <v>123.2803</v>
      </c>
      <c r="D110" s="20">
        <v>148.4554</v>
      </c>
      <c r="E110" s="20">
        <v>121.828</v>
      </c>
    </row>
    <row r="111" spans="1:5" x14ac:dyDescent="0.3">
      <c r="A111" s="71">
        <v>40878</v>
      </c>
      <c r="B111" s="83" t="str">
        <f>MONTH(Indice_Emprego[[#This Row],[Período]])&amp;YEAR(Indice_Emprego[[#This Row],[Período]])</f>
        <v>122011</v>
      </c>
      <c r="C111" s="20">
        <v>121.747</v>
      </c>
      <c r="D111" s="20">
        <v>148.24870000000001</v>
      </c>
      <c r="E111" s="20">
        <v>120.2182</v>
      </c>
    </row>
    <row r="112" spans="1:5" x14ac:dyDescent="0.3">
      <c r="A112" s="71">
        <v>40909</v>
      </c>
      <c r="B112" s="83" t="str">
        <f>MONTH(Indice_Emprego[[#This Row],[Período]])&amp;YEAR(Indice_Emprego[[#This Row],[Período]])</f>
        <v>12012</v>
      </c>
      <c r="C112" s="20">
        <v>121.9662</v>
      </c>
      <c r="D112" s="20">
        <v>148.48060000000001</v>
      </c>
      <c r="E112" s="20">
        <v>120.4367</v>
      </c>
    </row>
    <row r="113" spans="1:5" x14ac:dyDescent="0.3">
      <c r="A113" s="71">
        <v>40940</v>
      </c>
      <c r="B113" s="83" t="str">
        <f>MONTH(Indice_Emprego[[#This Row],[Período]])&amp;YEAR(Indice_Emprego[[#This Row],[Período]])</f>
        <v>22012</v>
      </c>
      <c r="C113" s="20">
        <v>121.9806</v>
      </c>
      <c r="D113" s="20">
        <v>150.75919999999999</v>
      </c>
      <c r="E113" s="20">
        <v>120.3205</v>
      </c>
    </row>
    <row r="114" spans="1:5" x14ac:dyDescent="0.3">
      <c r="A114" s="71">
        <v>40969</v>
      </c>
      <c r="B114" s="83" t="str">
        <f>MONTH(Indice_Emprego[[#This Row],[Período]])&amp;YEAR(Indice_Emprego[[#This Row],[Período]])</f>
        <v>32012</v>
      </c>
      <c r="C114" s="20">
        <v>122.5234</v>
      </c>
      <c r="D114" s="20">
        <v>151.88849999999999</v>
      </c>
      <c r="E114" s="20">
        <v>120.82940000000001</v>
      </c>
    </row>
    <row r="115" spans="1:5" x14ac:dyDescent="0.3">
      <c r="A115" s="71">
        <v>41000</v>
      </c>
      <c r="B115" s="83" t="str">
        <f>MONTH(Indice_Emprego[[#This Row],[Período]])&amp;YEAR(Indice_Emprego[[#This Row],[Período]])</f>
        <v>42012</v>
      </c>
      <c r="C115" s="20">
        <v>121.3655</v>
      </c>
      <c r="D115" s="20">
        <v>152.83959999999999</v>
      </c>
      <c r="E115" s="20">
        <v>119.54989999999999</v>
      </c>
    </row>
    <row r="116" spans="1:5" x14ac:dyDescent="0.3">
      <c r="A116" s="71">
        <v>41030</v>
      </c>
      <c r="B116" s="83" t="str">
        <f>MONTH(Indice_Emprego[[#This Row],[Período]])&amp;YEAR(Indice_Emprego[[#This Row],[Período]])</f>
        <v>52012</v>
      </c>
      <c r="C116" s="20">
        <v>121.4919</v>
      </c>
      <c r="D116" s="20">
        <v>154.30510000000001</v>
      </c>
      <c r="E116" s="20">
        <v>119.59910000000001</v>
      </c>
    </row>
    <row r="117" spans="1:5" x14ac:dyDescent="0.3">
      <c r="A117" s="71">
        <v>41061</v>
      </c>
      <c r="B117" s="83" t="str">
        <f>MONTH(Indice_Emprego[[#This Row],[Período]])&amp;YEAR(Indice_Emprego[[#This Row],[Período]])</f>
        <v>62012</v>
      </c>
      <c r="C117" s="20">
        <v>123.8912</v>
      </c>
      <c r="D117" s="20">
        <v>156.8843</v>
      </c>
      <c r="E117" s="20">
        <v>121.9879</v>
      </c>
    </row>
    <row r="118" spans="1:5" x14ac:dyDescent="0.3">
      <c r="A118" s="71">
        <v>41091</v>
      </c>
      <c r="B118" s="83" t="str">
        <f>MONTH(Indice_Emprego[[#This Row],[Período]])&amp;YEAR(Indice_Emprego[[#This Row],[Período]])</f>
        <v>72012</v>
      </c>
      <c r="C118" s="20">
        <v>125.33629999999999</v>
      </c>
      <c r="D118" s="20">
        <v>161.45410000000001</v>
      </c>
      <c r="E118" s="20">
        <v>123.25279999999999</v>
      </c>
    </row>
    <row r="119" spans="1:5" x14ac:dyDescent="0.3">
      <c r="A119" s="71">
        <v>41122</v>
      </c>
      <c r="B119" s="83" t="str">
        <f>MONTH(Indice_Emprego[[#This Row],[Período]])&amp;YEAR(Indice_Emprego[[#This Row],[Período]])</f>
        <v>82012</v>
      </c>
      <c r="C119" s="20">
        <v>125.7016</v>
      </c>
      <c r="D119" s="20">
        <v>158.4076</v>
      </c>
      <c r="E119" s="20">
        <v>123.815</v>
      </c>
    </row>
    <row r="120" spans="1:5" x14ac:dyDescent="0.3">
      <c r="A120" s="71">
        <v>41153</v>
      </c>
      <c r="B120" s="83" t="str">
        <f>MONTH(Indice_Emprego[[#This Row],[Período]])&amp;YEAR(Indice_Emprego[[#This Row],[Período]])</f>
        <v>92012</v>
      </c>
      <c r="C120" s="20">
        <v>125.8061</v>
      </c>
      <c r="D120" s="20">
        <v>159.76349999999999</v>
      </c>
      <c r="E120" s="20">
        <v>123.8473</v>
      </c>
    </row>
    <row r="121" spans="1:5" x14ac:dyDescent="0.3">
      <c r="A121" s="71">
        <v>41183</v>
      </c>
      <c r="B121" s="83" t="str">
        <f>MONTH(Indice_Emprego[[#This Row],[Período]])&amp;YEAR(Indice_Emprego[[#This Row],[Período]])</f>
        <v>102012</v>
      </c>
      <c r="C121" s="20">
        <v>126.29649999999999</v>
      </c>
      <c r="D121" s="20">
        <v>158.41480000000001</v>
      </c>
      <c r="E121" s="20">
        <v>124.44370000000001</v>
      </c>
    </row>
    <row r="122" spans="1:5" x14ac:dyDescent="0.3">
      <c r="A122" s="71">
        <v>41214</v>
      </c>
      <c r="B122" s="83" t="str">
        <f>MONTH(Indice_Emprego[[#This Row],[Período]])&amp;YEAR(Indice_Emprego[[#This Row],[Período]])</f>
        <v>112012</v>
      </c>
      <c r="C122" s="20">
        <v>126.9217</v>
      </c>
      <c r="D122" s="20">
        <v>158.55250000000001</v>
      </c>
      <c r="E122" s="20">
        <v>125.0971</v>
      </c>
    </row>
    <row r="123" spans="1:5" x14ac:dyDescent="0.3">
      <c r="A123" s="71">
        <v>41244</v>
      </c>
      <c r="B123" s="83" t="str">
        <f>MONTH(Indice_Emprego[[#This Row],[Período]])&amp;YEAR(Indice_Emprego[[#This Row],[Período]])</f>
        <v>122012</v>
      </c>
      <c r="C123" s="20">
        <v>126.1005</v>
      </c>
      <c r="D123" s="20">
        <v>159.7362</v>
      </c>
      <c r="E123" s="20">
        <v>124.1602</v>
      </c>
    </row>
    <row r="124" spans="1:5" x14ac:dyDescent="0.3">
      <c r="A124" s="71">
        <v>41275</v>
      </c>
      <c r="B124" s="83" t="str">
        <f>MONTH(Indice_Emprego[[#This Row],[Período]])&amp;YEAR(Indice_Emprego[[#This Row],[Período]])</f>
        <v>12013</v>
      </c>
      <c r="C124" s="20">
        <v>126.8062</v>
      </c>
      <c r="D124" s="20">
        <v>159.16849999999999</v>
      </c>
      <c r="E124" s="20">
        <v>124.93940000000001</v>
      </c>
    </row>
    <row r="125" spans="1:5" x14ac:dyDescent="0.3">
      <c r="A125" s="71">
        <v>41306</v>
      </c>
      <c r="B125" s="83" t="str">
        <f>MONTH(Indice_Emprego[[#This Row],[Período]])&amp;YEAR(Indice_Emprego[[#This Row],[Período]])</f>
        <v>22013</v>
      </c>
      <c r="C125" s="20">
        <v>125.92570000000001</v>
      </c>
      <c r="D125" s="20">
        <v>159.0693</v>
      </c>
      <c r="E125" s="20">
        <v>124.0138</v>
      </c>
    </row>
    <row r="126" spans="1:5" x14ac:dyDescent="0.3">
      <c r="A126" s="71">
        <v>41334</v>
      </c>
      <c r="B126" s="83" t="str">
        <f>MONTH(Indice_Emprego[[#This Row],[Período]])&amp;YEAR(Indice_Emprego[[#This Row],[Período]])</f>
        <v>32013</v>
      </c>
      <c r="C126" s="20">
        <v>127.28879999999999</v>
      </c>
      <c r="D126" s="20">
        <v>158.68870000000001</v>
      </c>
      <c r="E126" s="20">
        <v>125.47750000000001</v>
      </c>
    </row>
    <row r="127" spans="1:5" x14ac:dyDescent="0.3">
      <c r="A127" s="71">
        <v>41365</v>
      </c>
      <c r="B127" s="83" t="str">
        <f>MONTH(Indice_Emprego[[#This Row],[Período]])&amp;YEAR(Indice_Emprego[[#This Row],[Período]])</f>
        <v>42013</v>
      </c>
      <c r="C127" s="20">
        <v>128.45519999999999</v>
      </c>
      <c r="D127" s="20">
        <v>158.709</v>
      </c>
      <c r="E127" s="20">
        <v>126.71</v>
      </c>
    </row>
    <row r="128" spans="1:5" x14ac:dyDescent="0.3">
      <c r="A128" s="71">
        <v>41395</v>
      </c>
      <c r="B128" s="83" t="str">
        <f>MONTH(Indice_Emprego[[#This Row],[Período]])&amp;YEAR(Indice_Emprego[[#This Row],[Período]])</f>
        <v>52013</v>
      </c>
      <c r="C128" s="20">
        <v>128.85849999999999</v>
      </c>
      <c r="D128" s="20">
        <v>157.13050000000001</v>
      </c>
      <c r="E128" s="20">
        <v>127.2277</v>
      </c>
    </row>
    <row r="129" spans="1:5" x14ac:dyDescent="0.3">
      <c r="A129" s="71">
        <v>41426</v>
      </c>
      <c r="B129" s="83" t="str">
        <f>MONTH(Indice_Emprego[[#This Row],[Período]])&amp;YEAR(Indice_Emprego[[#This Row],[Período]])</f>
        <v>62013</v>
      </c>
      <c r="C129" s="20">
        <v>128.79400000000001</v>
      </c>
      <c r="D129" s="20">
        <v>156.56710000000001</v>
      </c>
      <c r="E129" s="20">
        <v>127.1919</v>
      </c>
    </row>
    <row r="130" spans="1:5" x14ac:dyDescent="0.3">
      <c r="A130" s="71">
        <v>41456</v>
      </c>
      <c r="B130" s="83" t="str">
        <f>MONTH(Indice_Emprego[[#This Row],[Período]])&amp;YEAR(Indice_Emprego[[#This Row],[Período]])</f>
        <v>72013</v>
      </c>
      <c r="C130" s="20">
        <v>128.5454</v>
      </c>
      <c r="D130" s="20">
        <v>156.8006</v>
      </c>
      <c r="E130" s="20">
        <v>126.91549999999999</v>
      </c>
    </row>
    <row r="131" spans="1:5" x14ac:dyDescent="0.3">
      <c r="A131" s="71">
        <v>41487</v>
      </c>
      <c r="B131" s="83" t="str">
        <f>MONTH(Indice_Emprego[[#This Row],[Período]])&amp;YEAR(Indice_Emprego[[#This Row],[Período]])</f>
        <v>82013</v>
      </c>
      <c r="C131" s="20">
        <v>128.6876</v>
      </c>
      <c r="D131" s="20">
        <v>156.9427</v>
      </c>
      <c r="E131" s="20">
        <v>127.0577</v>
      </c>
    </row>
    <row r="132" spans="1:5" x14ac:dyDescent="0.3">
      <c r="A132" s="71">
        <v>41518</v>
      </c>
      <c r="B132" s="83" t="str">
        <f>MONTH(Indice_Emprego[[#This Row],[Período]])&amp;YEAR(Indice_Emprego[[#This Row],[Período]])</f>
        <v>92013</v>
      </c>
      <c r="C132" s="20">
        <v>128.161</v>
      </c>
      <c r="D132" s="20">
        <v>157.21789999999999</v>
      </c>
      <c r="E132" s="20">
        <v>126.48480000000001</v>
      </c>
    </row>
    <row r="133" spans="1:5" x14ac:dyDescent="0.3">
      <c r="A133" s="71">
        <v>41548</v>
      </c>
      <c r="B133" s="83" t="str">
        <f>MONTH(Indice_Emprego[[#This Row],[Período]])&amp;YEAR(Indice_Emprego[[#This Row],[Período]])</f>
        <v>102013</v>
      </c>
      <c r="C133" s="20">
        <v>127.8741</v>
      </c>
      <c r="D133" s="20">
        <v>157.11879999999999</v>
      </c>
      <c r="E133" s="20">
        <v>126.1872</v>
      </c>
    </row>
    <row r="134" spans="1:5" x14ac:dyDescent="0.3">
      <c r="A134" s="71">
        <v>41579</v>
      </c>
      <c r="B134" s="83" t="str">
        <f>MONTH(Indice_Emprego[[#This Row],[Período]])&amp;YEAR(Indice_Emprego[[#This Row],[Período]])</f>
        <v>112013</v>
      </c>
      <c r="C134" s="20">
        <v>126.4592</v>
      </c>
      <c r="D134" s="20">
        <v>157.01429999999999</v>
      </c>
      <c r="E134" s="20">
        <v>124.69670000000001</v>
      </c>
    </row>
    <row r="135" spans="1:5" x14ac:dyDescent="0.3">
      <c r="A135" s="71">
        <v>41609</v>
      </c>
      <c r="B135" s="83" t="str">
        <f>MONTH(Indice_Emprego[[#This Row],[Período]])&amp;YEAR(Indice_Emprego[[#This Row],[Período]])</f>
        <v>122013</v>
      </c>
      <c r="C135" s="20">
        <v>124.922</v>
      </c>
      <c r="D135" s="20">
        <v>155.89709999999999</v>
      </c>
      <c r="E135" s="20">
        <v>123.1352</v>
      </c>
    </row>
    <row r="136" spans="1:5" x14ac:dyDescent="0.3">
      <c r="A136" s="71">
        <v>41640</v>
      </c>
      <c r="B136" s="83" t="str">
        <f>MONTH(Indice_Emprego[[#This Row],[Período]])&amp;YEAR(Indice_Emprego[[#This Row],[Período]])</f>
        <v>12014</v>
      </c>
      <c r="C136" s="20">
        <v>124.86660000000001</v>
      </c>
      <c r="D136" s="20">
        <v>155.54480000000001</v>
      </c>
      <c r="E136" s="20">
        <v>123.09690000000001</v>
      </c>
    </row>
    <row r="137" spans="1:5" x14ac:dyDescent="0.3">
      <c r="A137" s="71">
        <v>41671</v>
      </c>
      <c r="B137" s="83" t="str">
        <f>MONTH(Indice_Emprego[[#This Row],[Período]])&amp;YEAR(Indice_Emprego[[#This Row],[Período]])</f>
        <v>22014</v>
      </c>
      <c r="C137" s="20">
        <v>126.1965</v>
      </c>
      <c r="D137" s="20">
        <v>155.62739999999999</v>
      </c>
      <c r="E137" s="20">
        <v>124.4987</v>
      </c>
    </row>
    <row r="138" spans="1:5" x14ac:dyDescent="0.3">
      <c r="A138" s="71">
        <v>41699</v>
      </c>
      <c r="B138" s="83" t="str">
        <f>MONTH(Indice_Emprego[[#This Row],[Período]])&amp;YEAR(Indice_Emprego[[#This Row],[Período]])</f>
        <v>32014</v>
      </c>
      <c r="C138" s="20">
        <v>127.3473</v>
      </c>
      <c r="D138" s="20">
        <v>155.15960000000001</v>
      </c>
      <c r="E138" s="20">
        <v>125.74299999999999</v>
      </c>
    </row>
    <row r="139" spans="1:5" x14ac:dyDescent="0.3">
      <c r="A139" s="71">
        <v>41730</v>
      </c>
      <c r="B139" s="83" t="str">
        <f>MONTH(Indice_Emprego[[#This Row],[Período]])&amp;YEAR(Indice_Emprego[[#This Row],[Período]])</f>
        <v>42014</v>
      </c>
      <c r="C139" s="20">
        <v>127.8177</v>
      </c>
      <c r="D139" s="20">
        <v>154.71199999999999</v>
      </c>
      <c r="E139" s="20">
        <v>126.2663</v>
      </c>
    </row>
    <row r="140" spans="1:5" x14ac:dyDescent="0.3">
      <c r="A140" s="71">
        <v>41760</v>
      </c>
      <c r="B140" s="83" t="str">
        <f>MONTH(Indice_Emprego[[#This Row],[Período]])&amp;YEAR(Indice_Emprego[[#This Row],[Período]])</f>
        <v>52014</v>
      </c>
      <c r="C140" s="20">
        <v>128.40940000000001</v>
      </c>
      <c r="D140" s="20">
        <v>154.0599</v>
      </c>
      <c r="E140" s="20">
        <v>126.9298</v>
      </c>
    </row>
    <row r="141" spans="1:5" x14ac:dyDescent="0.3">
      <c r="A141" s="71">
        <v>41791</v>
      </c>
      <c r="B141" s="83" t="str">
        <f>MONTH(Indice_Emprego[[#This Row],[Período]])&amp;YEAR(Indice_Emprego[[#This Row],[Período]])</f>
        <v>62014</v>
      </c>
      <c r="C141" s="20">
        <v>128.38919999999999</v>
      </c>
      <c r="D141" s="20">
        <v>153.57910000000001</v>
      </c>
      <c r="E141" s="20">
        <v>126.9361</v>
      </c>
    </row>
    <row r="142" spans="1:5" x14ac:dyDescent="0.3">
      <c r="A142" s="71">
        <v>41821</v>
      </c>
      <c r="B142" s="83" t="str">
        <f>MONTH(Indice_Emprego[[#This Row],[Período]])&amp;YEAR(Indice_Emprego[[#This Row],[Período]])</f>
        <v>72014</v>
      </c>
      <c r="C142" s="20">
        <v>128.06899999999999</v>
      </c>
      <c r="D142" s="20">
        <v>152.6121</v>
      </c>
      <c r="E142" s="20">
        <v>126.6532</v>
      </c>
    </row>
    <row r="143" spans="1:5" x14ac:dyDescent="0.3">
      <c r="A143" s="71">
        <v>41852</v>
      </c>
      <c r="B143" s="83" t="str">
        <f>MONTH(Indice_Emprego[[#This Row],[Período]])&amp;YEAR(Indice_Emprego[[#This Row],[Período]])</f>
        <v>82014</v>
      </c>
      <c r="C143" s="20">
        <v>127.7988</v>
      </c>
      <c r="D143" s="20">
        <v>152.12029999999999</v>
      </c>
      <c r="E143" s="20">
        <v>126.39579999999999</v>
      </c>
    </row>
    <row r="144" spans="1:5" x14ac:dyDescent="0.3">
      <c r="A144" s="71">
        <v>41883</v>
      </c>
      <c r="B144" s="83" t="str">
        <f>MONTH(Indice_Emprego[[#This Row],[Período]])&amp;YEAR(Indice_Emprego[[#This Row],[Período]])</f>
        <v>92014</v>
      </c>
      <c r="C144" s="20">
        <v>125.1848</v>
      </c>
      <c r="D144" s="20">
        <v>151.3135</v>
      </c>
      <c r="E144" s="20">
        <v>123.67749999999999</v>
      </c>
    </row>
    <row r="145" spans="1:5" x14ac:dyDescent="0.3">
      <c r="A145" s="71">
        <v>41913</v>
      </c>
      <c r="B145" s="83" t="str">
        <f>MONTH(Indice_Emprego[[#This Row],[Período]])&amp;YEAR(Indice_Emprego[[#This Row],[Período]])</f>
        <v>102014</v>
      </c>
      <c r="C145" s="20">
        <v>124.1895</v>
      </c>
      <c r="D145" s="20">
        <v>150.7996</v>
      </c>
      <c r="E145" s="20">
        <v>122.6545</v>
      </c>
    </row>
    <row r="146" spans="1:5" x14ac:dyDescent="0.3">
      <c r="A146" s="71">
        <v>41944</v>
      </c>
      <c r="B146" s="83" t="str">
        <f>MONTH(Indice_Emprego[[#This Row],[Período]])&amp;YEAR(Indice_Emprego[[#This Row],[Período]])</f>
        <v>112014</v>
      </c>
      <c r="C146" s="20">
        <v>123.85299999999999</v>
      </c>
      <c r="D146" s="20">
        <v>150.08670000000001</v>
      </c>
      <c r="E146" s="20">
        <v>122.33969999999999</v>
      </c>
    </row>
    <row r="147" spans="1:5" x14ac:dyDescent="0.3">
      <c r="A147" s="71">
        <v>41974</v>
      </c>
      <c r="B147" s="83" t="str">
        <f>MONTH(Indice_Emprego[[#This Row],[Período]])&amp;YEAR(Indice_Emprego[[#This Row],[Período]])</f>
        <v>122014</v>
      </c>
      <c r="C147" s="20">
        <v>122.8002</v>
      </c>
      <c r="D147" s="20">
        <v>148.8433</v>
      </c>
      <c r="E147" s="20">
        <v>121.2979</v>
      </c>
    </row>
    <row r="148" spans="1:5" x14ac:dyDescent="0.3">
      <c r="A148" s="71">
        <v>42005</v>
      </c>
      <c r="B148" s="83" t="str">
        <f>MONTH(Indice_Emprego[[#This Row],[Período]])&amp;YEAR(Indice_Emprego[[#This Row],[Período]])</f>
        <v>12015</v>
      </c>
      <c r="C148" s="20">
        <v>122.5184</v>
      </c>
      <c r="D148" s="20">
        <v>147.94810000000001</v>
      </c>
      <c r="E148" s="20">
        <v>121.0515</v>
      </c>
    </row>
    <row r="149" spans="1:5" x14ac:dyDescent="0.3">
      <c r="A149" s="71">
        <v>42036</v>
      </c>
      <c r="B149" s="83" t="str">
        <f>MONTH(Indice_Emprego[[#This Row],[Período]])&amp;YEAR(Indice_Emprego[[#This Row],[Período]])</f>
        <v>22015</v>
      </c>
      <c r="C149" s="20">
        <v>122.964</v>
      </c>
      <c r="D149" s="20">
        <v>156.81739999999999</v>
      </c>
      <c r="E149" s="20">
        <v>121.0112</v>
      </c>
    </row>
    <row r="150" spans="1:5" x14ac:dyDescent="0.3">
      <c r="A150" s="71">
        <v>42064</v>
      </c>
      <c r="B150" s="83" t="str">
        <f>MONTH(Indice_Emprego[[#This Row],[Período]])&amp;YEAR(Indice_Emprego[[#This Row],[Período]])</f>
        <v>32015</v>
      </c>
      <c r="C150" s="20">
        <v>122.80710000000001</v>
      </c>
      <c r="D150" s="20">
        <v>155.1541</v>
      </c>
      <c r="E150" s="20">
        <v>120.94119999999999</v>
      </c>
    </row>
    <row r="151" spans="1:5" x14ac:dyDescent="0.3">
      <c r="A151" s="71">
        <v>42095</v>
      </c>
      <c r="B151" s="83" t="str">
        <f>MONTH(Indice_Emprego[[#This Row],[Período]])&amp;YEAR(Indice_Emprego[[#This Row],[Período]])</f>
        <v>42015</v>
      </c>
      <c r="C151" s="20">
        <v>120.6484</v>
      </c>
      <c r="D151" s="20">
        <v>153.90520000000001</v>
      </c>
      <c r="E151" s="20">
        <v>118.73</v>
      </c>
    </row>
    <row r="152" spans="1:5" x14ac:dyDescent="0.3">
      <c r="A152" s="71">
        <v>42125</v>
      </c>
      <c r="B152" s="83" t="str">
        <f>MONTH(Indice_Emprego[[#This Row],[Período]])&amp;YEAR(Indice_Emprego[[#This Row],[Período]])</f>
        <v>52015</v>
      </c>
      <c r="C152" s="20">
        <v>120.3039</v>
      </c>
      <c r="D152" s="20">
        <v>151.13659999999999</v>
      </c>
      <c r="E152" s="20">
        <v>118.5254</v>
      </c>
    </row>
    <row r="153" spans="1:5" x14ac:dyDescent="0.3">
      <c r="A153" s="71">
        <v>42156</v>
      </c>
      <c r="B153" s="83" t="str">
        <f>MONTH(Indice_Emprego[[#This Row],[Período]])&amp;YEAR(Indice_Emprego[[#This Row],[Período]])</f>
        <v>62015</v>
      </c>
      <c r="C153" s="20">
        <v>118.1961</v>
      </c>
      <c r="D153" s="20">
        <v>150.56450000000001</v>
      </c>
      <c r="E153" s="20">
        <v>116.3289</v>
      </c>
    </row>
    <row r="154" spans="1:5" x14ac:dyDescent="0.3">
      <c r="A154" s="71">
        <v>42186</v>
      </c>
      <c r="B154" s="83" t="str">
        <f>MONTH(Indice_Emprego[[#This Row],[Período]])&amp;YEAR(Indice_Emprego[[#This Row],[Período]])</f>
        <v>72015</v>
      </c>
      <c r="C154" s="20">
        <v>117.0147</v>
      </c>
      <c r="D154" s="20">
        <v>150.00880000000001</v>
      </c>
      <c r="E154" s="20">
        <v>115.1114</v>
      </c>
    </row>
    <row r="155" spans="1:5" x14ac:dyDescent="0.3">
      <c r="A155" s="71">
        <v>42217</v>
      </c>
      <c r="B155" s="83" t="str">
        <f>MONTH(Indice_Emprego[[#This Row],[Período]])&amp;YEAR(Indice_Emprego[[#This Row],[Período]])</f>
        <v>82015</v>
      </c>
      <c r="C155" s="20">
        <v>115.50190000000001</v>
      </c>
      <c r="D155" s="20">
        <v>149.3212</v>
      </c>
      <c r="E155" s="20">
        <v>113.55110000000001</v>
      </c>
    </row>
    <row r="156" spans="1:5" x14ac:dyDescent="0.3">
      <c r="A156" s="71">
        <v>42248</v>
      </c>
      <c r="B156" s="83" t="str">
        <f>MONTH(Indice_Emprego[[#This Row],[Período]])&amp;YEAR(Indice_Emprego[[#This Row],[Período]])</f>
        <v>92015</v>
      </c>
      <c r="C156" s="20">
        <v>114.2256</v>
      </c>
      <c r="D156" s="20">
        <v>148.98560000000001</v>
      </c>
      <c r="E156" s="20">
        <v>112.2205</v>
      </c>
    </row>
    <row r="157" spans="1:5" x14ac:dyDescent="0.3">
      <c r="A157" s="71">
        <v>42278</v>
      </c>
      <c r="B157" s="83" t="str">
        <f>MONTH(Indice_Emprego[[#This Row],[Período]])&amp;YEAR(Indice_Emprego[[#This Row],[Período]])</f>
        <v>102015</v>
      </c>
      <c r="C157" s="20">
        <v>112.324</v>
      </c>
      <c r="D157" s="20">
        <v>148.70500000000001</v>
      </c>
      <c r="E157" s="20">
        <v>110.22539999999999</v>
      </c>
    </row>
    <row r="158" spans="1:5" x14ac:dyDescent="0.3">
      <c r="A158" s="71">
        <v>42309</v>
      </c>
      <c r="B158" s="83" t="str">
        <f>MONTH(Indice_Emprego[[#This Row],[Período]])&amp;YEAR(Indice_Emprego[[#This Row],[Período]])</f>
        <v>112015</v>
      </c>
      <c r="C158" s="20">
        <v>111.18300000000001</v>
      </c>
      <c r="D158" s="20">
        <v>148.4024</v>
      </c>
      <c r="E158" s="20">
        <v>109.036</v>
      </c>
    </row>
    <row r="159" spans="1:5" x14ac:dyDescent="0.3">
      <c r="A159" s="71">
        <v>42339</v>
      </c>
      <c r="B159" s="83" t="str">
        <f>MONTH(Indice_Emprego[[#This Row],[Período]])&amp;YEAR(Indice_Emprego[[#This Row],[Período]])</f>
        <v>122015</v>
      </c>
      <c r="C159" s="20">
        <v>109.5535</v>
      </c>
      <c r="D159" s="20">
        <v>147.99529999999999</v>
      </c>
      <c r="E159" s="20">
        <v>107.306</v>
      </c>
    </row>
    <row r="160" spans="1:5" x14ac:dyDescent="0.3">
      <c r="A160" s="71">
        <v>42370</v>
      </c>
      <c r="B160" s="83" t="str">
        <f>MONTH(Indice_Emprego[[#This Row],[Período]])&amp;YEAR(Indice_Emprego[[#This Row],[Período]])</f>
        <v>12016</v>
      </c>
      <c r="C160" s="20">
        <v>110.2098</v>
      </c>
      <c r="D160" s="20">
        <v>147.8193</v>
      </c>
      <c r="E160" s="20">
        <v>108.011</v>
      </c>
    </row>
    <row r="161" spans="1:5" x14ac:dyDescent="0.3">
      <c r="A161" s="71">
        <v>42401</v>
      </c>
      <c r="B161" s="83" t="str">
        <f>MONTH(Indice_Emprego[[#This Row],[Período]])&amp;YEAR(Indice_Emprego[[#This Row],[Período]])</f>
        <v>22016</v>
      </c>
      <c r="C161" s="20">
        <v>110.31399999999999</v>
      </c>
      <c r="D161" s="20">
        <v>147.79730000000001</v>
      </c>
      <c r="E161" s="20">
        <v>108.12260000000001</v>
      </c>
    </row>
    <row r="162" spans="1:5" x14ac:dyDescent="0.3">
      <c r="A162" s="71">
        <v>42430</v>
      </c>
      <c r="B162" s="83" t="str">
        <f>MONTH(Indice_Emprego[[#This Row],[Período]])&amp;YEAR(Indice_Emprego[[#This Row],[Período]])</f>
        <v>32016</v>
      </c>
      <c r="C162" s="20">
        <v>110.101</v>
      </c>
      <c r="D162" s="20">
        <v>147.5607</v>
      </c>
      <c r="E162" s="20">
        <v>107.911</v>
      </c>
    </row>
    <row r="163" spans="1:5" x14ac:dyDescent="0.3">
      <c r="A163" s="71">
        <v>42461</v>
      </c>
      <c r="B163" s="83" t="str">
        <f>MONTH(Indice_Emprego[[#This Row],[Período]])&amp;YEAR(Indice_Emprego[[#This Row],[Período]])</f>
        <v>42016</v>
      </c>
      <c r="C163" s="20">
        <v>109.67910000000001</v>
      </c>
      <c r="D163" s="20">
        <v>146.785</v>
      </c>
      <c r="E163" s="20">
        <v>107.5097</v>
      </c>
    </row>
    <row r="164" spans="1:5" x14ac:dyDescent="0.3">
      <c r="A164" s="71">
        <v>42491</v>
      </c>
      <c r="B164" s="83" t="str">
        <f>MONTH(Indice_Emprego[[#This Row],[Período]])&amp;YEAR(Indice_Emprego[[#This Row],[Período]])</f>
        <v>52016</v>
      </c>
      <c r="C164" s="20">
        <v>110.28100000000001</v>
      </c>
      <c r="D164" s="20">
        <v>146.1138</v>
      </c>
      <c r="E164" s="20">
        <v>108.18600000000001</v>
      </c>
    </row>
    <row r="165" spans="1:5" x14ac:dyDescent="0.3">
      <c r="A165" s="71">
        <v>42522</v>
      </c>
      <c r="B165" s="83" t="str">
        <f>MONTH(Indice_Emprego[[#This Row],[Período]])&amp;YEAR(Indice_Emprego[[#This Row],[Período]])</f>
        <v>62016</v>
      </c>
      <c r="C165" s="20">
        <v>110.4037</v>
      </c>
      <c r="D165" s="20">
        <v>145.09049999999999</v>
      </c>
      <c r="E165" s="20">
        <v>108.37569999999999</v>
      </c>
    </row>
    <row r="166" spans="1:5" x14ac:dyDescent="0.3">
      <c r="A166" s="71">
        <v>42552</v>
      </c>
      <c r="B166" s="83" t="str">
        <f>MONTH(Indice_Emprego[[#This Row],[Período]])&amp;YEAR(Indice_Emprego[[#This Row],[Período]])</f>
        <v>72016</v>
      </c>
      <c r="C166" s="20">
        <v>109.36790000000001</v>
      </c>
      <c r="D166" s="20">
        <v>142.20769999999999</v>
      </c>
      <c r="E166" s="20">
        <v>107.4479</v>
      </c>
    </row>
    <row r="167" spans="1:5" x14ac:dyDescent="0.3">
      <c r="A167" s="71">
        <v>42583</v>
      </c>
      <c r="B167" s="83" t="str">
        <f>MONTH(Indice_Emprego[[#This Row],[Período]])&amp;YEAR(Indice_Emprego[[#This Row],[Período]])</f>
        <v>82016</v>
      </c>
      <c r="C167" s="72">
        <v>109.49720000000001</v>
      </c>
      <c r="D167" s="20">
        <v>142.11969999999999</v>
      </c>
      <c r="E167" s="20">
        <v>107.5899</v>
      </c>
    </row>
    <row r="168" spans="1:5" x14ac:dyDescent="0.3">
      <c r="A168" s="71">
        <v>42614</v>
      </c>
      <c r="B168" s="83" t="str">
        <f>MONTH(Indice_Emprego[[#This Row],[Período]])&amp;YEAR(Indice_Emprego[[#This Row],[Período]])</f>
        <v>92016</v>
      </c>
      <c r="C168" s="20">
        <v>109.011</v>
      </c>
      <c r="D168" s="20">
        <v>142.02070000000001</v>
      </c>
      <c r="E168" s="20">
        <v>107.08110000000001</v>
      </c>
    </row>
    <row r="169" spans="1:5" x14ac:dyDescent="0.3">
      <c r="A169" s="71">
        <v>42644</v>
      </c>
      <c r="B169" s="83" t="str">
        <f>MONTH(Indice_Emprego[[#This Row],[Período]])&amp;YEAR(Indice_Emprego[[#This Row],[Período]])</f>
        <v>102016</v>
      </c>
      <c r="C169" s="20">
        <v>107.4358</v>
      </c>
      <c r="D169" s="20">
        <v>141.78960000000001</v>
      </c>
      <c r="E169" s="20">
        <v>105.4273</v>
      </c>
    </row>
    <row r="170" spans="1:5" x14ac:dyDescent="0.3">
      <c r="A170" s="71">
        <v>42675</v>
      </c>
      <c r="B170" s="83" t="str">
        <f>MONTH(Indice_Emprego[[#This Row],[Período]])&amp;YEAR(Indice_Emprego[[#This Row],[Período]])</f>
        <v>112016</v>
      </c>
      <c r="C170" s="20">
        <v>106.32899999999999</v>
      </c>
      <c r="D170" s="20">
        <v>144.93809999999999</v>
      </c>
      <c r="E170" s="20">
        <v>104.07170000000001</v>
      </c>
    </row>
    <row r="171" spans="1:5" x14ac:dyDescent="0.3">
      <c r="A171" s="71">
        <v>42705</v>
      </c>
      <c r="B171" s="83" t="str">
        <f>MONTH(Indice_Emprego[[#This Row],[Período]])&amp;YEAR(Indice_Emprego[[#This Row],[Período]])</f>
        <v>122016</v>
      </c>
      <c r="C171" s="72">
        <v>104.6652</v>
      </c>
      <c r="D171" s="20">
        <v>146.66139999999999</v>
      </c>
      <c r="E171" s="20">
        <v>102.2099</v>
      </c>
    </row>
    <row r="172" spans="1:5" x14ac:dyDescent="0.3">
      <c r="A172" s="71">
        <v>42736</v>
      </c>
      <c r="B172" s="83" t="str">
        <f>MONTH(Indice_Emprego[[#This Row],[Período]])&amp;YEAR(Indice_Emprego[[#This Row],[Período]])</f>
        <v>12017</v>
      </c>
      <c r="C172" s="72">
        <v>103.8408</v>
      </c>
      <c r="D172" s="20">
        <v>146.86580000000001</v>
      </c>
      <c r="E172" s="20">
        <v>101.3254</v>
      </c>
    </row>
    <row r="173" spans="1:5" x14ac:dyDescent="0.3">
      <c r="A173" s="71">
        <v>42767</v>
      </c>
      <c r="B173" s="83" t="str">
        <f>MONTH(Indice_Emprego[[#This Row],[Período]])&amp;YEAR(Indice_Emprego[[#This Row],[Período]])</f>
        <v>22017</v>
      </c>
      <c r="C173" s="72">
        <v>104.15730000000001</v>
      </c>
      <c r="D173" s="20">
        <v>147.4402</v>
      </c>
      <c r="E173" s="20">
        <v>101.6268</v>
      </c>
    </row>
    <row r="174" spans="1:5" x14ac:dyDescent="0.3">
      <c r="A174" s="71">
        <v>42795</v>
      </c>
      <c r="B174" s="83" t="str">
        <f>MONTH(Indice_Emprego[[#This Row],[Período]])&amp;YEAR(Indice_Emprego[[#This Row],[Período]])</f>
        <v>32017</v>
      </c>
      <c r="C174" s="72">
        <v>103.6842</v>
      </c>
      <c r="D174" s="20">
        <v>147.35740000000001</v>
      </c>
      <c r="E174" s="20">
        <v>101.1309</v>
      </c>
    </row>
    <row r="175" spans="1:5" x14ac:dyDescent="0.3">
      <c r="A175" s="71">
        <v>42826</v>
      </c>
      <c r="B175" s="83" t="str">
        <f>MONTH(Indice_Emprego[[#This Row],[Período]])&amp;YEAR(Indice_Emprego[[#This Row],[Período]])</f>
        <v>42017</v>
      </c>
      <c r="C175" s="72">
        <v>103.44289999999999</v>
      </c>
      <c r="D175" s="20">
        <v>147.3629</v>
      </c>
      <c r="E175" s="20">
        <v>100.87520000000001</v>
      </c>
    </row>
    <row r="176" spans="1:5" x14ac:dyDescent="0.3">
      <c r="A176" s="71">
        <v>42856</v>
      </c>
      <c r="B176" s="83" t="str">
        <f>MONTH(Indice_Emprego[[#This Row],[Período]])&amp;YEAR(Indice_Emprego[[#This Row],[Período]])</f>
        <v>52017</v>
      </c>
      <c r="C176" s="72">
        <v>103.91589999999999</v>
      </c>
      <c r="D176" s="20">
        <v>146.87889999999999</v>
      </c>
      <c r="E176" s="20">
        <v>101.4041</v>
      </c>
    </row>
    <row r="177" spans="1:5" x14ac:dyDescent="0.3">
      <c r="A177" s="71">
        <v>42887</v>
      </c>
      <c r="B177" s="83" t="str">
        <f>MONTH(Indice_Emprego[[#This Row],[Período]])&amp;YEAR(Indice_Emprego[[#This Row],[Período]])</f>
        <v>62017</v>
      </c>
      <c r="C177" s="72">
        <v>103.7316</v>
      </c>
      <c r="D177" s="20">
        <v>146.52680000000001</v>
      </c>
      <c r="E177" s="20">
        <v>101.2296</v>
      </c>
    </row>
    <row r="178" spans="1:5" x14ac:dyDescent="0.3">
      <c r="A178" s="71">
        <v>42917</v>
      </c>
      <c r="B178" s="83" t="str">
        <f>MONTH(Indice_Emprego[[#This Row],[Período]])&amp;YEAR(Indice_Emprego[[#This Row],[Período]])</f>
        <v>72017</v>
      </c>
      <c r="C178" s="72">
        <v>103.64619999999999</v>
      </c>
      <c r="D178" s="20">
        <v>140.3828</v>
      </c>
      <c r="E178" s="20">
        <v>101.4984</v>
      </c>
    </row>
    <row r="179" spans="1:5" x14ac:dyDescent="0.3">
      <c r="A179" s="71">
        <v>42948</v>
      </c>
      <c r="B179" s="84" t="str">
        <f>MONTH(Indice_Emprego[[#This Row],[Período]])&amp;YEAR(Indice_Emprego[[#This Row],[Período]])</f>
        <v>82017</v>
      </c>
      <c r="C179" s="121">
        <v>103.74509999999999</v>
      </c>
      <c r="D179" s="21">
        <v>139.87129999999999</v>
      </c>
      <c r="E179" s="21">
        <v>101.633</v>
      </c>
    </row>
    <row r="180" spans="1:5" x14ac:dyDescent="0.3">
      <c r="A180" s="71">
        <v>42979</v>
      </c>
      <c r="B180" s="83" t="str">
        <f>MONTH(Indice_Emprego[[#This Row],[Período]])&amp;YEAR(Indice_Emprego[[#This Row],[Período]])</f>
        <v>92017</v>
      </c>
      <c r="C180" s="72">
        <v>103.8968</v>
      </c>
      <c r="D180" s="20">
        <v>138.9967</v>
      </c>
      <c r="E180" s="20">
        <v>101.8398</v>
      </c>
    </row>
    <row r="181" spans="1:5" x14ac:dyDescent="0.3">
      <c r="A181" s="71">
        <v>43009</v>
      </c>
      <c r="B181" s="83" t="str">
        <f>MONTH(Indice_Emprego[[#This Row],[Período]])&amp;YEAR(Indice_Emprego[[#This Row],[Período]])</f>
        <v>102017</v>
      </c>
      <c r="C181" s="72">
        <v>103.6497</v>
      </c>
      <c r="D181" s="20">
        <v>138.56219999999999</v>
      </c>
      <c r="E181" s="20">
        <v>101.6037</v>
      </c>
    </row>
    <row r="182" spans="1:5" x14ac:dyDescent="0.3">
      <c r="A182" s="71">
        <v>43040</v>
      </c>
      <c r="B182" s="83" t="str">
        <f>MONTH(Indice_Emprego[[#This Row],[Período]])&amp;YEAR(Indice_Emprego[[#This Row],[Período]])</f>
        <v>112017</v>
      </c>
      <c r="C182" s="72">
        <v>103.1173</v>
      </c>
      <c r="D182" s="20">
        <v>137.81960000000001</v>
      </c>
      <c r="E182" s="20">
        <v>101.08369999999999</v>
      </c>
    </row>
    <row r="183" spans="1:5" x14ac:dyDescent="0.3">
      <c r="A183" s="74">
        <v>43070</v>
      </c>
      <c r="B183" s="84" t="str">
        <f>MONTH(Indice_Emprego[[#This Row],[Período]])&amp;YEAR(Indice_Emprego[[#This Row],[Período]])</f>
        <v>122017</v>
      </c>
      <c r="C183" s="121">
        <v>102.01390000000001</v>
      </c>
      <c r="D183" s="21">
        <v>136.34549999999999</v>
      </c>
      <c r="E183" s="21">
        <v>100.00190000000001</v>
      </c>
    </row>
    <row r="184" spans="1:5" x14ac:dyDescent="0.3">
      <c r="A184" s="71">
        <v>43101</v>
      </c>
      <c r="B184" s="84" t="str">
        <f>MONTH(Indice_Emprego[[#This Row],[Período]])&amp;YEAR(Indice_Emprego[[#This Row],[Período]])</f>
        <v>12018</v>
      </c>
      <c r="C184" s="72">
        <v>102.2974</v>
      </c>
      <c r="D184" s="20">
        <v>135.01990000000001</v>
      </c>
      <c r="E184" s="20">
        <v>100.3797</v>
      </c>
    </row>
    <row r="185" spans="1:5" x14ac:dyDescent="0.3">
      <c r="A185" s="71">
        <v>43132</v>
      </c>
      <c r="B185" s="84" t="str">
        <f>MONTH(Indice_Emprego[[#This Row],[Período]])&amp;YEAR(Indice_Emprego[[#This Row],[Período]])</f>
        <v>22018</v>
      </c>
      <c r="C185" s="72">
        <v>102.44159999999999</v>
      </c>
      <c r="D185" s="20">
        <v>136.49950000000001</v>
      </c>
      <c r="E185" s="20">
        <v>100.4457</v>
      </c>
    </row>
    <row r="186" spans="1:5" x14ac:dyDescent="0.3">
      <c r="A186" s="71">
        <v>43160</v>
      </c>
      <c r="B186" s="84" t="str">
        <f>MONTH(Indice_Emprego[[#This Row],[Período]])&amp;YEAR(Indice_Emprego[[#This Row],[Período]])</f>
        <v>32018</v>
      </c>
      <c r="C186" s="72">
        <v>102.8507</v>
      </c>
      <c r="D186" s="20">
        <v>138.40809999999999</v>
      </c>
      <c r="E186" s="20">
        <v>100.767</v>
      </c>
    </row>
    <row r="187" spans="1:5" x14ac:dyDescent="0.3">
      <c r="A187" s="71">
        <v>43191</v>
      </c>
      <c r="B187" s="84" t="str">
        <f>MONTH(Indice_Emprego[[#This Row],[Período]])&amp;YEAR(Indice_Emprego[[#This Row],[Período]])</f>
        <v>42018</v>
      </c>
      <c r="C187" s="72">
        <v>104.2414</v>
      </c>
      <c r="D187" s="20">
        <v>138.32579999999999</v>
      </c>
      <c r="E187" s="20">
        <v>102.2439</v>
      </c>
    </row>
    <row r="188" spans="1:5" x14ac:dyDescent="0.3">
      <c r="A188" s="71">
        <v>43221</v>
      </c>
      <c r="B188" s="84" t="str">
        <f>MONTH(Indice_Emprego[[#This Row],[Período]])&amp;YEAR(Indice_Emprego[[#This Row],[Período]])</f>
        <v>52018</v>
      </c>
      <c r="C188" s="72">
        <v>105.2941</v>
      </c>
      <c r="D188" s="20">
        <v>138.43010000000001</v>
      </c>
      <c r="E188" s="20">
        <v>103.3523</v>
      </c>
    </row>
    <row r="189" spans="1:5" x14ac:dyDescent="0.3">
      <c r="A189" s="71">
        <v>43252</v>
      </c>
      <c r="B189" s="84" t="str">
        <f>MONTH(Indice_Emprego[[#This Row],[Período]])&amp;YEAR(Indice_Emprego[[#This Row],[Período]])</f>
        <v>62018</v>
      </c>
      <c r="C189" s="72">
        <v>104.2864</v>
      </c>
      <c r="D189" s="20">
        <v>138.4521</v>
      </c>
      <c r="E189" s="20">
        <v>102.2842</v>
      </c>
    </row>
    <row r="190" spans="1:5" x14ac:dyDescent="0.3">
      <c r="A190" s="71">
        <v>43282</v>
      </c>
      <c r="B190" s="84" t="str">
        <f>MONTH(Indice_Emprego[[#This Row],[Período]])&amp;YEAR(Indice_Emprego[[#This Row],[Período]])</f>
        <v>72018</v>
      </c>
      <c r="C190" s="72">
        <v>104.1567</v>
      </c>
      <c r="D190" s="20">
        <v>138.2105</v>
      </c>
      <c r="E190" s="20">
        <v>102.161</v>
      </c>
    </row>
    <row r="191" spans="1:5" x14ac:dyDescent="0.3">
      <c r="A191" s="71">
        <v>43313</v>
      </c>
      <c r="B191" s="84" t="str">
        <f>MONTH(Indice_Emprego[[#This Row],[Período]])&amp;YEAR(Indice_Emprego[[#This Row],[Período]])</f>
        <v>82018</v>
      </c>
      <c r="C191" s="72">
        <v>103.3104</v>
      </c>
      <c r="D191" s="20">
        <v>138.38069999999999</v>
      </c>
      <c r="E191" s="20">
        <v>101.2552</v>
      </c>
    </row>
    <row r="192" spans="1:5" x14ac:dyDescent="0.3">
      <c r="A192" s="71">
        <v>43344</v>
      </c>
      <c r="B192" s="84" t="str">
        <f>MONTH(Indice_Emprego[[#This Row],[Período]])&amp;YEAR(Indice_Emprego[[#This Row],[Período]])</f>
        <v>92018</v>
      </c>
      <c r="C192" s="72">
        <v>103.208</v>
      </c>
      <c r="D192" s="20">
        <v>138.21600000000001</v>
      </c>
      <c r="E192" s="20">
        <v>101.15649999999999</v>
      </c>
    </row>
    <row r="193" spans="1:5" x14ac:dyDescent="0.3">
      <c r="A193" s="71">
        <v>43374</v>
      </c>
      <c r="B193" s="84" t="str">
        <f>MONTH(Indice_Emprego[[#This Row],[Período]])&amp;YEAR(Indice_Emprego[[#This Row],[Período]])</f>
        <v>102018</v>
      </c>
      <c r="C193" s="72">
        <v>102.8631</v>
      </c>
      <c r="D193" s="20">
        <v>139.45670000000001</v>
      </c>
      <c r="E193" s="20">
        <v>100.7187</v>
      </c>
    </row>
    <row r="194" spans="1:5" x14ac:dyDescent="0.3">
      <c r="A194" s="71">
        <v>43405</v>
      </c>
      <c r="B194" s="84" t="str">
        <f>MONTH(Indice_Emprego[[#This Row],[Período]])&amp;YEAR(Indice_Emprego[[#This Row],[Período]])</f>
        <v>112018</v>
      </c>
      <c r="C194" s="72">
        <v>103.8796</v>
      </c>
      <c r="D194" s="20">
        <v>139.53909999999999</v>
      </c>
      <c r="E194" s="20">
        <v>101.7899</v>
      </c>
    </row>
    <row r="195" spans="1:5" x14ac:dyDescent="0.3">
      <c r="A195" s="71">
        <v>43435</v>
      </c>
      <c r="B195" s="84" t="str">
        <f>MONTH(Indice_Emprego[[#This Row],[Período]])&amp;YEAR(Indice_Emprego[[#This Row],[Período]])</f>
        <v>122018</v>
      </c>
      <c r="C195" s="72">
        <v>103.2346</v>
      </c>
      <c r="D195" s="20">
        <v>139.2371</v>
      </c>
      <c r="E195" s="20">
        <v>101.1247</v>
      </c>
    </row>
    <row r="196" spans="1:5" x14ac:dyDescent="0.3">
      <c r="A196" s="71">
        <v>43466</v>
      </c>
      <c r="B196" s="171" t="str">
        <f>MONTH(Indice_Emprego[[#This Row],[Período]])&amp;YEAR(Indice_Emprego[[#This Row],[Período]])</f>
        <v>12019</v>
      </c>
      <c r="C196" s="72">
        <v>102.25</v>
      </c>
      <c r="D196" s="20">
        <v>139.07</v>
      </c>
      <c r="E196" s="20">
        <v>100.09</v>
      </c>
    </row>
    <row r="197" spans="1:5" x14ac:dyDescent="0.3">
      <c r="A197" s="71">
        <v>43497</v>
      </c>
      <c r="B197" s="171" t="str">
        <f>MONTH(Indice_Emprego[[#This Row],[Período]])&amp;YEAR(Indice_Emprego[[#This Row],[Período]])</f>
        <v>22019</v>
      </c>
      <c r="C197" s="72">
        <v>102.25</v>
      </c>
      <c r="D197" s="20">
        <v>139.07</v>
      </c>
      <c r="E197" s="20">
        <v>100.09</v>
      </c>
    </row>
    <row r="198" spans="1:5" x14ac:dyDescent="0.3">
      <c r="A198" s="71">
        <v>43525</v>
      </c>
      <c r="B198" s="171" t="str">
        <f>MONTH(Indice_Emprego[[#This Row],[Período]])&amp;YEAR(Indice_Emprego[[#This Row],[Período]])</f>
        <v>32019</v>
      </c>
      <c r="C198" s="72">
        <v>102.82</v>
      </c>
      <c r="D198" s="20">
        <v>139.11000000000001</v>
      </c>
      <c r="E198" s="20">
        <v>100.7</v>
      </c>
    </row>
    <row r="199" spans="1:5" x14ac:dyDescent="0.3">
      <c r="A199" s="71">
        <v>43556</v>
      </c>
      <c r="B199" s="171" t="str">
        <f>MONTH(Indice_Emprego[[#This Row],[Período]])&amp;YEAR(Indice_Emprego[[#This Row],[Período]])</f>
        <v>42019</v>
      </c>
      <c r="C199" s="72">
        <v>103.93</v>
      </c>
      <c r="D199" s="20">
        <v>139.02000000000001</v>
      </c>
      <c r="E199" s="20">
        <v>101.87</v>
      </c>
    </row>
    <row r="200" spans="1:5" x14ac:dyDescent="0.3">
      <c r="A200" s="71">
        <v>43586</v>
      </c>
      <c r="B200" s="171" t="str">
        <f>MONTH(Indice_Emprego[[#This Row],[Período]])&amp;YEAR(Indice_Emprego[[#This Row],[Período]])</f>
        <v>52019</v>
      </c>
      <c r="C200" s="72">
        <v>105.38</v>
      </c>
      <c r="D200" s="20">
        <v>139.07</v>
      </c>
      <c r="E200" s="20">
        <v>103.4</v>
      </c>
    </row>
    <row r="201" spans="1:5" x14ac:dyDescent="0.3">
      <c r="A201" s="71">
        <v>43617</v>
      </c>
      <c r="B201" s="171" t="str">
        <f>MONTH(Indice_Emprego[[#This Row],[Período]])&amp;YEAR(Indice_Emprego[[#This Row],[Período]])</f>
        <v>62019</v>
      </c>
      <c r="C201" s="72">
        <v>105.64</v>
      </c>
      <c r="D201" s="20">
        <v>139.59</v>
      </c>
      <c r="E201" s="20">
        <v>103.65</v>
      </c>
    </row>
    <row r="202" spans="1:5" x14ac:dyDescent="0.3">
      <c r="A202" s="71">
        <v>43647</v>
      </c>
      <c r="B202" s="171" t="str">
        <f>MONTH(Indice_Emprego[[#This Row],[Período]])&amp;YEAR(Indice_Emprego[[#This Row],[Período]])</f>
        <v>72019</v>
      </c>
      <c r="C202" s="72">
        <v>106.03</v>
      </c>
      <c r="D202" s="20">
        <v>140.08000000000001</v>
      </c>
      <c r="E202" s="20">
        <v>104.04</v>
      </c>
    </row>
    <row r="203" spans="1:5" x14ac:dyDescent="0.3">
      <c r="A203" s="71">
        <v>43678</v>
      </c>
      <c r="B203" s="171" t="str">
        <f>MONTH(Indice_Emprego[[#This Row],[Período]])&amp;YEAR(Indice_Emprego[[#This Row],[Período]])</f>
        <v>82019</v>
      </c>
      <c r="C203" s="72">
        <v>107.17</v>
      </c>
      <c r="D203" s="20">
        <v>140.69999999999999</v>
      </c>
      <c r="E203" s="20">
        <v>105.2</v>
      </c>
    </row>
    <row r="204" spans="1:5" x14ac:dyDescent="0.3">
      <c r="A204" s="71">
        <v>43709</v>
      </c>
      <c r="B204" s="171" t="str">
        <f>MONTH(Indice_Emprego[[#This Row],[Período]])&amp;YEAR(Indice_Emprego[[#This Row],[Período]])</f>
        <v>92019</v>
      </c>
      <c r="C204" s="72">
        <v>107.02</v>
      </c>
      <c r="D204" s="20">
        <v>141.35</v>
      </c>
      <c r="E204" s="20">
        <v>105.01</v>
      </c>
    </row>
    <row r="205" spans="1:5" x14ac:dyDescent="0.3">
      <c r="A205" s="71">
        <v>43739</v>
      </c>
      <c r="B205" s="171" t="str">
        <f>MONTH(Indice_Emprego[[#This Row],[Período]])&amp;YEAR(Indice_Emprego[[#This Row],[Período]])</f>
        <v>102019</v>
      </c>
      <c r="C205" s="72">
        <v>107.32</v>
      </c>
      <c r="D205" s="20">
        <v>141.86000000000001</v>
      </c>
      <c r="E205" s="20">
        <v>105.3</v>
      </c>
    </row>
    <row r="206" spans="1:5" x14ac:dyDescent="0.3">
      <c r="A206" s="71">
        <v>43770</v>
      </c>
      <c r="B206" s="171" t="str">
        <f>MONTH(Indice_Emprego[[#This Row],[Período]])&amp;YEAR(Indice_Emprego[[#This Row],[Período]])</f>
        <v>112019</v>
      </c>
      <c r="C206" s="72">
        <v>108.35</v>
      </c>
      <c r="D206" s="20">
        <v>141.93</v>
      </c>
      <c r="E206" s="20">
        <v>106.38</v>
      </c>
    </row>
    <row r="207" spans="1:5" x14ac:dyDescent="0.3">
      <c r="A207" s="71">
        <v>43800</v>
      </c>
      <c r="B207" s="171" t="str">
        <f>MONTH(Indice_Emprego[[#This Row],[Período]])&amp;YEAR(Indice_Emprego[[#This Row],[Período]])</f>
        <v>122019</v>
      </c>
      <c r="C207" s="72">
        <v>107.01</v>
      </c>
      <c r="D207" s="20">
        <v>141.35</v>
      </c>
      <c r="E207" s="20">
        <v>104.99</v>
      </c>
    </row>
    <row r="208" spans="1:5" x14ac:dyDescent="0.3">
      <c r="A208" s="71">
        <v>43831</v>
      </c>
      <c r="B208" s="171" t="str">
        <f>MONTH(Indice_Emprego[[#This Row],[Período]])&amp;YEAR(Indice_Emprego[[#This Row],[Período]])</f>
        <v>12020</v>
      </c>
      <c r="C208" s="72">
        <v>106.95</v>
      </c>
      <c r="D208" s="20">
        <v>141.56</v>
      </c>
      <c r="E208" s="20">
        <v>104.92</v>
      </c>
    </row>
    <row r="209" spans="1:5" x14ac:dyDescent="0.3">
      <c r="A209" s="71">
        <v>43862</v>
      </c>
      <c r="B209" s="171" t="str">
        <f>MONTH(Indice_Emprego[[#This Row],[Período]])&amp;YEAR(Indice_Emprego[[#This Row],[Período]])</f>
        <v>22020</v>
      </c>
      <c r="C209" s="72">
        <v>107.47</v>
      </c>
      <c r="D209" s="20">
        <v>141.58000000000001</v>
      </c>
      <c r="E209" s="20">
        <v>105.47</v>
      </c>
    </row>
    <row r="210" spans="1:5" x14ac:dyDescent="0.3">
      <c r="A210" s="71">
        <v>43891</v>
      </c>
      <c r="B210" s="171" t="str">
        <f>MONTH(Indice_Emprego[[#This Row],[Período]])&amp;YEAR(Indice_Emprego[[#This Row],[Período]])</f>
        <v>32020</v>
      </c>
      <c r="C210" s="72">
        <v>107.67</v>
      </c>
      <c r="D210" s="20">
        <v>141.33000000000001</v>
      </c>
      <c r="E210" s="20">
        <v>105.7</v>
      </c>
    </row>
    <row r="211" spans="1:5" x14ac:dyDescent="0.3">
      <c r="A211" s="71">
        <v>43922</v>
      </c>
      <c r="B211" s="171" t="str">
        <f>MONTH(Indice_Emprego[[#This Row],[Período]])&amp;YEAR(Indice_Emprego[[#This Row],[Período]])</f>
        <v>42020</v>
      </c>
      <c r="C211" s="72">
        <v>103.55</v>
      </c>
      <c r="D211" s="20">
        <v>138.63999999999999</v>
      </c>
      <c r="E211" s="20">
        <v>101.49</v>
      </c>
    </row>
    <row r="212" spans="1:5" x14ac:dyDescent="0.3">
      <c r="A212" s="71">
        <v>43952</v>
      </c>
      <c r="B212" s="171" t="str">
        <f>MONTH(Indice_Emprego[[#This Row],[Período]])&amp;YEAR(Indice_Emprego[[#This Row],[Período]])</f>
        <v>52020</v>
      </c>
      <c r="C212" s="72">
        <v>102.66</v>
      </c>
      <c r="D212" s="20">
        <v>142.83000000000001</v>
      </c>
      <c r="E212" s="20">
        <v>100.3</v>
      </c>
    </row>
    <row r="213" spans="1:5" x14ac:dyDescent="0.3">
      <c r="A213" s="71">
        <v>43983</v>
      </c>
      <c r="B213" s="171" t="str">
        <f>MONTH(Indice_Emprego[[#This Row],[Período]])&amp;YEAR(Indice_Emprego[[#This Row],[Período]])</f>
        <v>62020</v>
      </c>
      <c r="C213" s="72">
        <v>102.4</v>
      </c>
      <c r="D213" s="20">
        <v>144.49</v>
      </c>
      <c r="E213" s="20">
        <v>99.94</v>
      </c>
    </row>
    <row r="214" spans="1:5" x14ac:dyDescent="0.3">
      <c r="A214" s="71">
        <v>44013</v>
      </c>
      <c r="B214" s="171" t="str">
        <f>MONTH(Indice_Emprego[[#This Row],[Período]])&amp;YEAR(Indice_Emprego[[#This Row],[Período]])</f>
        <v>72020</v>
      </c>
      <c r="C214" s="72">
        <v>101.28</v>
      </c>
      <c r="D214" s="20">
        <v>144.94999999999999</v>
      </c>
      <c r="E214" s="20">
        <v>98.72</v>
      </c>
    </row>
    <row r="215" spans="1:5" x14ac:dyDescent="0.3">
      <c r="A215" s="71">
        <v>44044</v>
      </c>
      <c r="B215" s="171" t="str">
        <f>MONTH(Indice_Emprego[[#This Row],[Período]])&amp;YEAR(Indice_Emprego[[#This Row],[Período]])</f>
        <v>82020</v>
      </c>
      <c r="C215" s="72">
        <v>102.45</v>
      </c>
      <c r="D215" s="20">
        <v>146.21</v>
      </c>
      <c r="E215" s="20">
        <v>99.89</v>
      </c>
    </row>
    <row r="216" spans="1:5" x14ac:dyDescent="0.3">
      <c r="A216" s="71">
        <v>44075</v>
      </c>
      <c r="B216" s="171" t="str">
        <f>MONTH(Indice_Emprego[[#This Row],[Período]])&amp;YEAR(Indice_Emprego[[#This Row],[Período]])</f>
        <v>92020</v>
      </c>
      <c r="C216" s="72">
        <v>103.69</v>
      </c>
      <c r="D216" s="20">
        <v>147.55000000000001</v>
      </c>
      <c r="E216" s="20">
        <v>101.12</v>
      </c>
    </row>
    <row r="217" spans="1:5" x14ac:dyDescent="0.3">
      <c r="A217" s="71">
        <v>44105</v>
      </c>
      <c r="B217" s="171" t="str">
        <f>MONTH(Indice_Emprego[[#This Row],[Período]])&amp;YEAR(Indice_Emprego[[#This Row],[Período]])</f>
        <v>102020</v>
      </c>
      <c r="C217" s="72">
        <v>103.92</v>
      </c>
      <c r="D217" s="20">
        <v>149.97</v>
      </c>
      <c r="E217" s="20">
        <v>101.22</v>
      </c>
    </row>
    <row r="218" spans="1:5" x14ac:dyDescent="0.3">
      <c r="A218" s="71">
        <v>44136</v>
      </c>
      <c r="B218" s="171" t="str">
        <f>MONTH(Indice_Emprego[[#This Row],[Período]])&amp;YEAR(Indice_Emprego[[#This Row],[Período]])</f>
        <v>112020</v>
      </c>
      <c r="C218" s="72">
        <v>103.7</v>
      </c>
      <c r="D218" s="20">
        <v>146.26</v>
      </c>
      <c r="E218" s="20">
        <v>101.21</v>
      </c>
    </row>
    <row r="219" spans="1:5" x14ac:dyDescent="0.3">
      <c r="A219" s="71">
        <v>44166</v>
      </c>
      <c r="B219" s="171" t="str">
        <f>MONTH(Indice_Emprego[[#This Row],[Período]])&amp;YEAR(Indice_Emprego[[#This Row],[Período]])</f>
        <v>122020</v>
      </c>
      <c r="C219" s="72">
        <v>103.81</v>
      </c>
      <c r="D219" s="20">
        <v>149.11000000000001</v>
      </c>
      <c r="E219" s="20">
        <v>101.15</v>
      </c>
    </row>
    <row r="220" spans="1:5" x14ac:dyDescent="0.3">
      <c r="A220" s="71">
        <v>44197</v>
      </c>
      <c r="B220" s="171" t="str">
        <f>MONTH(Indice_Emprego[[#This Row],[Período]])&amp;YEAR(Indice_Emprego[[#This Row],[Período]])</f>
        <v>12021</v>
      </c>
      <c r="C220" s="72">
        <v>105.17</v>
      </c>
      <c r="D220" s="20">
        <v>149.07</v>
      </c>
      <c r="E220" s="20">
        <v>102.59</v>
      </c>
    </row>
    <row r="221" spans="1:5" x14ac:dyDescent="0.3">
      <c r="A221" s="71">
        <v>44228</v>
      </c>
      <c r="B221" s="171" t="str">
        <f>MONTH(Indice_Emprego[[#This Row],[Período]])&amp;YEAR(Indice_Emprego[[#This Row],[Período]])</f>
        <v>22021</v>
      </c>
      <c r="C221" s="72">
        <v>107.07</v>
      </c>
      <c r="D221" s="20">
        <v>151.91</v>
      </c>
      <c r="E221" s="20">
        <v>104.45</v>
      </c>
    </row>
    <row r="222" spans="1:5" x14ac:dyDescent="0.3">
      <c r="A222" s="71">
        <v>44256</v>
      </c>
      <c r="B222" s="171" t="str">
        <f>MONTH(Indice_Emprego[[#This Row],[Período]])&amp;YEAR(Indice_Emprego[[#This Row],[Período]])</f>
        <v>32021</v>
      </c>
      <c r="C222" s="72">
        <v>108.19</v>
      </c>
      <c r="D222" s="20">
        <v>152.6</v>
      </c>
      <c r="E222" s="20">
        <v>105.59</v>
      </c>
    </row>
    <row r="223" spans="1:5" x14ac:dyDescent="0.3">
      <c r="A223" s="71">
        <v>44287</v>
      </c>
      <c r="B223" s="171" t="str">
        <f>MONTH(Indice_Emprego[[#This Row],[Período]])&amp;YEAR(Indice_Emprego[[#This Row],[Período]])</f>
        <v>42021</v>
      </c>
      <c r="C223" s="72">
        <v>109.33</v>
      </c>
      <c r="D223" s="20">
        <v>153.91</v>
      </c>
      <c r="E223" s="20">
        <v>106.72</v>
      </c>
    </row>
    <row r="224" spans="1:5" x14ac:dyDescent="0.3">
      <c r="A224" s="71">
        <v>44317</v>
      </c>
      <c r="B224" s="171" t="str">
        <f>MONTH(Indice_Emprego[[#This Row],[Período]])&amp;YEAR(Indice_Emprego[[#This Row],[Período]])</f>
        <v>52021</v>
      </c>
      <c r="C224" s="72">
        <v>109.79</v>
      </c>
      <c r="D224" s="20">
        <v>158.56</v>
      </c>
      <c r="E224" s="20">
        <v>106.93</v>
      </c>
    </row>
    <row r="225" spans="1:5" x14ac:dyDescent="0.3">
      <c r="A225" s="71">
        <v>44348</v>
      </c>
      <c r="B225" s="171" t="str">
        <f>MONTH(Indice_Emprego[[#This Row],[Período]])&amp;YEAR(Indice_Emprego[[#This Row],[Período]])</f>
        <v>62021</v>
      </c>
      <c r="C225" s="72">
        <v>110.08</v>
      </c>
      <c r="D225" s="20">
        <v>157.38</v>
      </c>
      <c r="E225" s="20">
        <v>107.26</v>
      </c>
    </row>
    <row r="226" spans="1:5" x14ac:dyDescent="0.3">
      <c r="A226" s="71">
        <v>44378</v>
      </c>
      <c r="B226" s="171" t="str">
        <f>MONTH(Indice_Emprego[[#This Row],[Período]])&amp;YEAR(Indice_Emprego[[#This Row],[Período]])</f>
        <v>72021</v>
      </c>
      <c r="C226" s="72">
        <v>109.72</v>
      </c>
      <c r="D226" s="20">
        <v>159.54</v>
      </c>
      <c r="E226" s="20">
        <v>106.74</v>
      </c>
    </row>
    <row r="227" spans="1:5" x14ac:dyDescent="0.3">
      <c r="A227" s="71">
        <v>44409</v>
      </c>
      <c r="B227" s="171" t="str">
        <f>MONTH(Indice_Emprego[[#This Row],[Período]])&amp;YEAR(Indice_Emprego[[#This Row],[Período]])</f>
        <v>82021</v>
      </c>
      <c r="C227" s="72">
        <v>110.34</v>
      </c>
      <c r="D227" s="20">
        <v>158.82</v>
      </c>
      <c r="E227" s="20">
        <v>107.44</v>
      </c>
    </row>
    <row r="228" spans="1:5" x14ac:dyDescent="0.3">
      <c r="A228" s="71">
        <v>44440</v>
      </c>
      <c r="B228" s="171" t="str">
        <f>MONTH(Indice_Emprego[[#This Row],[Período]])&amp;YEAR(Indice_Emprego[[#This Row],[Período]])</f>
        <v>92021</v>
      </c>
      <c r="C228" s="72">
        <v>110.63</v>
      </c>
      <c r="D228" s="20">
        <v>160.97999999999999</v>
      </c>
      <c r="E228" s="20">
        <v>107.62</v>
      </c>
    </row>
    <row r="229" spans="1:5" x14ac:dyDescent="0.3">
      <c r="A229" s="71">
        <v>44470</v>
      </c>
      <c r="B229" s="171" t="str">
        <f>MONTH(Indice_Emprego[[#This Row],[Período]])&amp;YEAR(Indice_Emprego[[#This Row],[Período]])</f>
        <v>102021</v>
      </c>
      <c r="C229" s="72">
        <v>110.11</v>
      </c>
      <c r="D229" s="20">
        <v>159.37</v>
      </c>
      <c r="E229" s="20">
        <v>107.16</v>
      </c>
    </row>
    <row r="230" spans="1:5" x14ac:dyDescent="0.3">
      <c r="A230" s="71">
        <v>44501</v>
      </c>
      <c r="B230" s="171" t="str">
        <f>MONTH(Indice_Emprego[[#This Row],[Período]])&amp;YEAR(Indice_Emprego[[#This Row],[Período]])</f>
        <v>112021</v>
      </c>
      <c r="C230" s="72">
        <v>109.61</v>
      </c>
      <c r="D230" s="20">
        <v>158.34</v>
      </c>
      <c r="E230" s="20">
        <v>106.7</v>
      </c>
    </row>
    <row r="231" spans="1:5" x14ac:dyDescent="0.3">
      <c r="A231" s="71">
        <v>44531</v>
      </c>
      <c r="B231" s="171" t="str">
        <f>MONTH(Indice_Emprego[[#This Row],[Período]])&amp;YEAR(Indice_Emprego[[#This Row],[Período]])</f>
        <v>122021</v>
      </c>
      <c r="C231" s="72">
        <v>108.87</v>
      </c>
      <c r="D231" s="20">
        <v>160.37</v>
      </c>
      <c r="E231" s="20">
        <v>105.79</v>
      </c>
    </row>
    <row r="232" spans="1:5" x14ac:dyDescent="0.3">
      <c r="A232" s="71">
        <v>44562</v>
      </c>
      <c r="B232" s="171" t="str">
        <f>MONTH(Indice_Emprego[[#This Row],[Período]])&amp;YEAR(Indice_Emprego[[#This Row],[Período]])</f>
        <v>12022</v>
      </c>
      <c r="C232" s="72">
        <v>109.7</v>
      </c>
      <c r="D232" s="20">
        <v>159.76</v>
      </c>
      <c r="E232" s="20">
        <v>106.71</v>
      </c>
    </row>
    <row r="233" spans="1:5" x14ac:dyDescent="0.3">
      <c r="A233" s="71">
        <v>44593</v>
      </c>
      <c r="B233" s="171" t="str">
        <f>MONTH(Indice_Emprego[[#This Row],[Período]])&amp;YEAR(Indice_Emprego[[#This Row],[Período]])</f>
        <v>22022</v>
      </c>
      <c r="C233" s="72">
        <v>109.16</v>
      </c>
      <c r="D233" s="20">
        <v>155.41999999999999</v>
      </c>
      <c r="E233" s="20">
        <v>106.4</v>
      </c>
    </row>
    <row r="234" spans="1:5" x14ac:dyDescent="0.3">
      <c r="A234" s="71">
        <v>44621</v>
      </c>
      <c r="B234" s="171" t="str">
        <f>MONTH(Indice_Emprego[[#This Row],[Período]])&amp;YEAR(Indice_Emprego[[#This Row],[Período]])</f>
        <v>32022</v>
      </c>
      <c r="C234" s="72">
        <v>109.29</v>
      </c>
      <c r="D234" s="20">
        <v>154.22999999999999</v>
      </c>
      <c r="E234" s="20">
        <v>106.61</v>
      </c>
    </row>
    <row r="235" spans="1:5" x14ac:dyDescent="0.3">
      <c r="A235" s="71">
        <v>44652</v>
      </c>
      <c r="B235" s="171" t="str">
        <f>MONTH(Indice_Emprego[[#This Row],[Período]])&amp;YEAR(Indice_Emprego[[#This Row],[Período]])</f>
        <v>42022</v>
      </c>
      <c r="C235" s="72">
        <v>108.45</v>
      </c>
      <c r="D235" s="20">
        <v>149.63999999999999</v>
      </c>
      <c r="E235" s="20">
        <v>105.99</v>
      </c>
    </row>
    <row r="236" spans="1:5" x14ac:dyDescent="0.3">
      <c r="A236" s="71">
        <v>44682</v>
      </c>
      <c r="B236" s="171" t="str">
        <f>MONTH(Indice_Emprego[[#This Row],[Período]])&amp;YEAR(Indice_Emprego[[#This Row],[Período]])</f>
        <v>52022</v>
      </c>
      <c r="C236" s="72">
        <v>108.92</v>
      </c>
      <c r="D236" s="20">
        <v>148.08000000000001</v>
      </c>
      <c r="E236" s="20">
        <v>106.58</v>
      </c>
    </row>
    <row r="237" spans="1:5" x14ac:dyDescent="0.3">
      <c r="A237" s="71">
        <v>44713</v>
      </c>
      <c r="B237" s="171" t="str">
        <f>MONTH(Indice_Emprego[[#This Row],[Período]])&amp;YEAR(Indice_Emprego[[#This Row],[Período]])</f>
        <v>62022</v>
      </c>
      <c r="C237" s="72">
        <v>110.13</v>
      </c>
      <c r="D237" s="20">
        <v>153.28</v>
      </c>
      <c r="E237" s="20">
        <v>107.55</v>
      </c>
    </row>
    <row r="238" spans="1:5" x14ac:dyDescent="0.3">
      <c r="A238" s="71">
        <v>44743</v>
      </c>
      <c r="B238" s="171" t="str">
        <f>MONTH(Indice_Emprego[[#This Row],[Período]])&amp;YEAR(Indice_Emprego[[#This Row],[Período]])</f>
        <v>72022</v>
      </c>
      <c r="C238" s="72">
        <v>110.02</v>
      </c>
      <c r="D238" s="20">
        <v>150.29</v>
      </c>
      <c r="E238" s="20">
        <v>107.61</v>
      </c>
    </row>
    <row r="239" spans="1:5" x14ac:dyDescent="0.3">
      <c r="A239" s="71">
        <v>44774</v>
      </c>
      <c r="B239" s="171" t="str">
        <f>MONTH(Indice_Emprego[[#This Row],[Período]])&amp;YEAR(Indice_Emprego[[#This Row],[Período]])</f>
        <v>82022</v>
      </c>
      <c r="C239" s="72">
        <v>110.07</v>
      </c>
      <c r="D239" s="20">
        <v>153.13</v>
      </c>
      <c r="E239" s="20">
        <v>107.5</v>
      </c>
    </row>
    <row r="240" spans="1:5" x14ac:dyDescent="0.3">
      <c r="A240" s="71">
        <v>44805</v>
      </c>
      <c r="B240" s="171" t="str">
        <f>MONTH(Indice_Emprego[[#This Row],[Período]])&amp;YEAR(Indice_Emprego[[#This Row],[Período]])</f>
        <v>92022</v>
      </c>
      <c r="C240" s="72">
        <v>110.06</v>
      </c>
      <c r="D240" s="20">
        <v>153.43</v>
      </c>
      <c r="E240" s="20">
        <v>107.47</v>
      </c>
    </row>
    <row r="241" spans="1:5" x14ac:dyDescent="0.3">
      <c r="A241" s="71">
        <v>44835</v>
      </c>
      <c r="B241" s="171" t="str">
        <f>MONTH(Indice_Emprego[[#This Row],[Período]])&amp;YEAR(Indice_Emprego[[#This Row],[Período]])</f>
        <v>102022</v>
      </c>
      <c r="C241" s="72">
        <v>109.75</v>
      </c>
      <c r="D241" s="20">
        <v>153.19999999999999</v>
      </c>
      <c r="E241" s="20">
        <v>107.16</v>
      </c>
    </row>
    <row r="242" spans="1:5" x14ac:dyDescent="0.3">
      <c r="A242" s="71">
        <v>44866</v>
      </c>
      <c r="B242" s="171" t="str">
        <f>MONTH(Indice_Emprego[[#This Row],[Período]])&amp;YEAR(Indice_Emprego[[#This Row],[Período]])</f>
        <v>112022</v>
      </c>
      <c r="C242" s="72">
        <v>110</v>
      </c>
      <c r="D242" s="20">
        <v>155.34</v>
      </c>
      <c r="E242" s="20">
        <v>107.29</v>
      </c>
    </row>
    <row r="243" spans="1:5" x14ac:dyDescent="0.3">
      <c r="A243" s="71">
        <v>44896</v>
      </c>
      <c r="B243" s="171" t="str">
        <f>MONTH(Indice_Emprego[[#This Row],[Período]])&amp;YEAR(Indice_Emprego[[#This Row],[Período]])</f>
        <v>122022</v>
      </c>
      <c r="C243" s="72">
        <v>109.65</v>
      </c>
      <c r="D243" s="20">
        <v>155.59</v>
      </c>
      <c r="E243" s="20">
        <v>106.91</v>
      </c>
    </row>
    <row r="244" spans="1:5" x14ac:dyDescent="0.3">
      <c r="A244" s="71">
        <v>44927</v>
      </c>
      <c r="B244" s="171" t="str">
        <f>MONTH(Indice_Emprego[[#This Row],[Período]])&amp;YEAR(Indice_Emprego[[#This Row],[Período]])</f>
        <v>12023</v>
      </c>
      <c r="C244" s="72">
        <v>109.55</v>
      </c>
      <c r="D244" s="20">
        <v>157.46</v>
      </c>
      <c r="E244" s="20">
        <v>106.69</v>
      </c>
    </row>
    <row r="245" spans="1:5" x14ac:dyDescent="0.3">
      <c r="A245" s="71">
        <v>44958</v>
      </c>
      <c r="B245" s="171" t="str">
        <f>MONTH(Indice_Emprego[[#This Row],[Período]])&amp;YEAR(Indice_Emprego[[#This Row],[Período]])</f>
        <v>22023</v>
      </c>
      <c r="C245" s="72">
        <v>110.14</v>
      </c>
      <c r="D245" s="20">
        <v>155.03</v>
      </c>
      <c r="E245" s="20">
        <v>107.46</v>
      </c>
    </row>
    <row r="246" spans="1:5" x14ac:dyDescent="0.3">
      <c r="A246" s="71">
        <v>44986</v>
      </c>
      <c r="B246" s="171" t="str">
        <f>MONTH(Indice_Emprego[[#This Row],[Período]])&amp;YEAR(Indice_Emprego[[#This Row],[Período]])</f>
        <v>32023</v>
      </c>
      <c r="C246" s="72">
        <v>110.38</v>
      </c>
      <c r="D246" s="20">
        <v>154.69999999999999</v>
      </c>
      <c r="E246" s="20">
        <v>107.73</v>
      </c>
    </row>
    <row r="247" spans="1:5" x14ac:dyDescent="0.3">
      <c r="A247" s="71">
        <v>45017</v>
      </c>
      <c r="B247" s="171" t="str">
        <f>MONTH(Indice_Emprego[[#This Row],[Período]])&amp;YEAR(Indice_Emprego[[#This Row],[Período]])</f>
        <v>42023</v>
      </c>
      <c r="C247" s="72">
        <v>115.62</v>
      </c>
      <c r="D247" s="20">
        <v>156.19999999999999</v>
      </c>
      <c r="E247" s="20">
        <v>113.19</v>
      </c>
    </row>
    <row r="248" spans="1:5" x14ac:dyDescent="0.3">
      <c r="A248" s="71">
        <v>45047</v>
      </c>
      <c r="B248" s="171" t="str">
        <f>MONTH(Indice_Emprego[[#This Row],[Período]])&amp;YEAR(Indice_Emprego[[#This Row],[Período]])</f>
        <v>52023</v>
      </c>
      <c r="C248" s="72">
        <v>116.85</v>
      </c>
      <c r="D248" s="20">
        <v>154.44999999999999</v>
      </c>
      <c r="E248" s="20">
        <v>114.61</v>
      </c>
    </row>
    <row r="249" spans="1:5" x14ac:dyDescent="0.3">
      <c r="A249" s="71">
        <v>45078</v>
      </c>
      <c r="B249" s="171" t="str">
        <f>MONTH(Indice_Emprego[[#This Row],[Período]])&amp;YEAR(Indice_Emprego[[#This Row],[Período]])</f>
        <v>62023</v>
      </c>
      <c r="C249" s="72">
        <v>117.5</v>
      </c>
      <c r="D249" s="20">
        <v>163</v>
      </c>
      <c r="E249" s="20">
        <v>114.78</v>
      </c>
    </row>
    <row r="250" spans="1:5" x14ac:dyDescent="0.3">
      <c r="A250" s="71">
        <v>45108</v>
      </c>
      <c r="B250" s="171" t="str">
        <f>MONTH(Indice_Emprego[[#This Row],[Período]])&amp;YEAR(Indice_Emprego[[#This Row],[Período]])</f>
        <v>72023</v>
      </c>
      <c r="C250" s="72">
        <v>117.37</v>
      </c>
      <c r="D250" s="20">
        <v>161.19999999999999</v>
      </c>
      <c r="E250" s="20">
        <v>114.75</v>
      </c>
    </row>
    <row r="251" spans="1:5" x14ac:dyDescent="0.3">
      <c r="A251" s="71">
        <v>45139</v>
      </c>
      <c r="B251" s="171" t="str">
        <f>MONTH(Indice_Emprego[[#This Row],[Período]])&amp;YEAR(Indice_Emprego[[#This Row],[Período]])</f>
        <v>82023</v>
      </c>
      <c r="C251" s="72">
        <v>116.65</v>
      </c>
      <c r="D251" s="20">
        <v>150.53</v>
      </c>
      <c r="E251" s="20">
        <v>114.63</v>
      </c>
    </row>
    <row r="252" spans="1:5" x14ac:dyDescent="0.3">
      <c r="A252" s="71">
        <v>45170</v>
      </c>
      <c r="B252" s="171" t="str">
        <f>MONTH(Indice_Emprego[[#This Row],[Período]])&amp;YEAR(Indice_Emprego[[#This Row],[Período]])</f>
        <v>92023</v>
      </c>
      <c r="C252" s="72">
        <v>116.27</v>
      </c>
      <c r="D252" s="20">
        <v>146.93</v>
      </c>
      <c r="E252" s="20">
        <v>114.44</v>
      </c>
    </row>
    <row r="253" spans="1:5" x14ac:dyDescent="0.3">
      <c r="A253" s="71">
        <v>45200</v>
      </c>
      <c r="B253" s="171" t="str">
        <f>MONTH(Indice_Emprego[[#This Row],[Período]])&amp;YEAR(Indice_Emprego[[#This Row],[Período]])</f>
        <v>102023</v>
      </c>
      <c r="C253" s="72">
        <v>115.86</v>
      </c>
      <c r="D253" s="20">
        <v>147.1</v>
      </c>
      <c r="E253" s="20">
        <v>114</v>
      </c>
    </row>
    <row r="254" spans="1:5" x14ac:dyDescent="0.3">
      <c r="A254" s="71">
        <v>45231</v>
      </c>
      <c r="B254" s="171" t="str">
        <f>MONTH(Indice_Emprego[[#This Row],[Período]])&amp;YEAR(Indice_Emprego[[#This Row],[Período]])</f>
        <v>112023</v>
      </c>
      <c r="C254" s="72">
        <v>116.12</v>
      </c>
      <c r="D254" s="20">
        <v>149.9</v>
      </c>
      <c r="E254" s="20">
        <v>114.1</v>
      </c>
    </row>
    <row r="255" spans="1:5" x14ac:dyDescent="0.3">
      <c r="A255" s="71">
        <v>45261</v>
      </c>
      <c r="B255" s="171" t="str">
        <f>MONTH(Indice_Emprego[[#This Row],[Período]])&amp;YEAR(Indice_Emprego[[#This Row],[Período]])</f>
        <v>122023</v>
      </c>
      <c r="C255" s="72">
        <v>115.17</v>
      </c>
      <c r="D255" s="20">
        <v>150.21</v>
      </c>
      <c r="E255" s="20">
        <v>113.07</v>
      </c>
    </row>
    <row r="256" spans="1:5" x14ac:dyDescent="0.3">
      <c r="A256" s="71">
        <v>45292</v>
      </c>
      <c r="B256" s="171" t="str">
        <f>MONTH(Indice_Emprego[[#This Row],[Período]])&amp;YEAR(Indice_Emprego[[#This Row],[Período]])</f>
        <v>12024</v>
      </c>
      <c r="C256" s="72">
        <v>117.47</v>
      </c>
      <c r="D256" s="20">
        <v>150.30000000000001</v>
      </c>
      <c r="E256" s="20">
        <v>115.51</v>
      </c>
    </row>
    <row r="257" spans="1:5" x14ac:dyDescent="0.3">
      <c r="A257" s="71">
        <v>45323</v>
      </c>
      <c r="B257" s="171" t="str">
        <f>MONTH(Indice_Emprego[[#This Row],[Período]])&amp;YEAR(Indice_Emprego[[#This Row],[Período]])</f>
        <v>22024</v>
      </c>
      <c r="C257" s="72">
        <v>117.96</v>
      </c>
      <c r="D257" s="20">
        <v>151.35</v>
      </c>
      <c r="E257" s="20">
        <v>115.96</v>
      </c>
    </row>
    <row r="258" spans="1:5" x14ac:dyDescent="0.3">
      <c r="A258" s="71">
        <v>45352</v>
      </c>
      <c r="B258" s="171" t="str">
        <f>MONTH(Indice_Emprego[[#This Row],[Período]])&amp;YEAR(Indice_Emprego[[#This Row],[Período]])</f>
        <v>32024</v>
      </c>
      <c r="C258" s="72">
        <v>118.45</v>
      </c>
      <c r="D258" s="20">
        <v>149.55000000000001</v>
      </c>
      <c r="E258" s="20">
        <v>116.6</v>
      </c>
    </row>
    <row r="259" spans="1:5" x14ac:dyDescent="0.3">
      <c r="A259" s="71">
        <v>45383</v>
      </c>
      <c r="B259" s="171" t="str">
        <f>MONTH(Indice_Emprego[[#This Row],[Período]])&amp;YEAR(Indice_Emprego[[#This Row],[Período]])</f>
        <v>42024</v>
      </c>
      <c r="C259" s="72">
        <v>118.66</v>
      </c>
      <c r="D259" s="20">
        <v>150.44999999999999</v>
      </c>
      <c r="E259" s="20">
        <v>116.76</v>
      </c>
    </row>
    <row r="260" spans="1:5" x14ac:dyDescent="0.3">
      <c r="A260" s="71">
        <v>45413</v>
      </c>
      <c r="B260" s="171" t="str">
        <f>MONTH(Indice_Emprego[[#This Row],[Período]])&amp;YEAR(Indice_Emprego[[#This Row],[Período]])</f>
        <v>52024</v>
      </c>
      <c r="C260" s="72">
        <v>118.6</v>
      </c>
      <c r="D260" s="20">
        <v>151.24</v>
      </c>
      <c r="E260" s="20">
        <v>116.65</v>
      </c>
    </row>
    <row r="261" spans="1:5" x14ac:dyDescent="0.3">
      <c r="A261" s="71">
        <v>45444</v>
      </c>
      <c r="B261" s="171" t="str">
        <f>MONTH(Indice_Emprego[[#This Row],[Período]])&amp;YEAR(Indice_Emprego[[#This Row],[Período]])</f>
        <v>62024</v>
      </c>
      <c r="C261" s="72">
        <v>118.44</v>
      </c>
      <c r="D261" s="20">
        <v>151.94999999999999</v>
      </c>
      <c r="E261" s="20">
        <v>116.44</v>
      </c>
    </row>
    <row r="262" spans="1:5" x14ac:dyDescent="0.3">
      <c r="A262" s="71">
        <v>45474</v>
      </c>
      <c r="B262" s="171" t="str">
        <f>MONTH(Indice_Emprego[[#This Row],[Período]])&amp;YEAR(Indice_Emprego[[#This Row],[Período]])</f>
        <v>72024</v>
      </c>
      <c r="C262" s="72">
        <v>118.65</v>
      </c>
      <c r="D262" s="20">
        <v>155.31</v>
      </c>
      <c r="E262" s="20">
        <v>116.46</v>
      </c>
    </row>
    <row r="263" spans="1:5" x14ac:dyDescent="0.3">
      <c r="A263" s="71">
        <v>45505</v>
      </c>
      <c r="B263" s="171" t="str">
        <f>MONTH(Indice_Emprego[[#This Row],[Período]])&amp;YEAR(Indice_Emprego[[#This Row],[Período]])</f>
        <v>82024</v>
      </c>
      <c r="C263" s="72">
        <v>118.88</v>
      </c>
      <c r="D263" s="20">
        <v>156.91999999999999</v>
      </c>
      <c r="E263" s="20">
        <v>116.6</v>
      </c>
    </row>
    <row r="264" spans="1:5" x14ac:dyDescent="0.3">
      <c r="A264" s="71">
        <v>45536</v>
      </c>
      <c r="B264" s="171" t="str">
        <f>MONTH(Indice_Emprego[[#This Row],[Período]])&amp;YEAR(Indice_Emprego[[#This Row],[Período]])</f>
        <v>92024</v>
      </c>
      <c r="C264" s="72">
        <v>119.48</v>
      </c>
      <c r="D264" s="20">
        <v>157.44999999999999</v>
      </c>
      <c r="E264" s="20">
        <v>117.21</v>
      </c>
    </row>
    <row r="265" spans="1:5" x14ac:dyDescent="0.3">
      <c r="A265" s="71">
        <v>45566</v>
      </c>
      <c r="B265" s="171" t="str">
        <f>MONTH(Indice_Emprego[[#This Row],[Período]])&amp;YEAR(Indice_Emprego[[#This Row],[Período]])</f>
        <v>102024</v>
      </c>
      <c r="C265" s="72">
        <v>119.17</v>
      </c>
      <c r="D265" s="20">
        <v>156.62</v>
      </c>
      <c r="E265" s="20">
        <v>116.93</v>
      </c>
    </row>
    <row r="266" spans="1:5" x14ac:dyDescent="0.3">
      <c r="A266" s="71">
        <v>45597</v>
      </c>
      <c r="B266" s="171" t="str">
        <f>MONTH(Indice_Emprego[[#This Row],[Período]])&amp;YEAR(Indice_Emprego[[#This Row],[Período]])</f>
        <v>112024</v>
      </c>
      <c r="C266" s="72">
        <v>118.94</v>
      </c>
      <c r="D266" s="20">
        <v>156.46</v>
      </c>
      <c r="E266" s="20">
        <v>116.7</v>
      </c>
    </row>
    <row r="267" spans="1:5" x14ac:dyDescent="0.3">
      <c r="A267" s="71">
        <v>45627</v>
      </c>
      <c r="B267" s="171" t="str">
        <f>MONTH(Indice_Emprego[[#This Row],[Período]])&amp;YEAR(Indice_Emprego[[#This Row],[Período]])</f>
        <v>122024</v>
      </c>
      <c r="C267" s="72">
        <v>118.17</v>
      </c>
      <c r="D267" s="20">
        <v>155.97999999999999</v>
      </c>
      <c r="E267" s="20">
        <v>115.91</v>
      </c>
    </row>
    <row r="268" spans="1:5" x14ac:dyDescent="0.3">
      <c r="A268" s="71">
        <v>45658</v>
      </c>
      <c r="B268" s="171" t="str">
        <f>MONTH(Indice_Emprego[[#This Row],[Período]])&amp;YEAR(Indice_Emprego[[#This Row],[Período]])</f>
        <v>12025</v>
      </c>
      <c r="C268" s="72">
        <v>119.75</v>
      </c>
      <c r="D268" s="20">
        <v>155.85</v>
      </c>
      <c r="E268" s="20">
        <v>117.59</v>
      </c>
    </row>
    <row r="269" spans="1:5" x14ac:dyDescent="0.3">
      <c r="A269" s="71">
        <v>45689</v>
      </c>
      <c r="B269" s="171" t="str">
        <f>MONTH(Indice_Emprego[[#This Row],[Período]])&amp;YEAR(Indice_Emprego[[#This Row],[Período]])</f>
        <v>22025</v>
      </c>
      <c r="C269" s="72">
        <v>120.53</v>
      </c>
      <c r="D269" s="20">
        <v>154.79</v>
      </c>
      <c r="E269" s="20">
        <v>118.48</v>
      </c>
    </row>
    <row r="270" spans="1:5" x14ac:dyDescent="0.3">
      <c r="A270" s="71">
        <v>45717</v>
      </c>
      <c r="B270" s="171" t="str">
        <f>MONTH(Indice_Emprego[[#This Row],[Período]])&amp;YEAR(Indice_Emprego[[#This Row],[Período]])</f>
        <v>32025</v>
      </c>
      <c r="C270" s="72">
        <v>120.93</v>
      </c>
      <c r="D270" s="20">
        <v>154.79</v>
      </c>
      <c r="E270" s="20">
        <v>118.91</v>
      </c>
    </row>
    <row r="271" spans="1:5" x14ac:dyDescent="0.3">
      <c r="A271" s="71">
        <v>45748</v>
      </c>
      <c r="B271" s="171" t="str">
        <f>MONTH(Indice_Emprego[[#This Row],[Período]])&amp;YEAR(Indice_Emprego[[#This Row],[Período]])</f>
        <v>42025</v>
      </c>
      <c r="C271" s="72">
        <v>121.1</v>
      </c>
      <c r="D271" s="20">
        <v>155.6</v>
      </c>
      <c r="E271" s="20">
        <v>119.04</v>
      </c>
    </row>
    <row r="272" spans="1:5" x14ac:dyDescent="0.3">
      <c r="A272" s="71">
        <v>45778</v>
      </c>
      <c r="B272" s="171" t="str">
        <f>MONTH(Indice_Emprego[[#This Row],[Período]])&amp;YEAR(Indice_Emprego[[#This Row],[Período]])</f>
        <v>52025</v>
      </c>
      <c r="C272" s="72">
        <v>120.39</v>
      </c>
      <c r="D272" s="20">
        <v>155.09</v>
      </c>
      <c r="E272" s="20">
        <v>118.32</v>
      </c>
    </row>
    <row r="273" spans="1:5" x14ac:dyDescent="0.3">
      <c r="A273" s="71">
        <v>45809</v>
      </c>
      <c r="B273" s="171" t="str">
        <f>MONTH(Indice_Emprego[[#This Row],[Período]])&amp;YEAR(Indice_Emprego[[#This Row],[Período]])</f>
        <v>62025</v>
      </c>
      <c r="C273" s="72">
        <v>120.07</v>
      </c>
      <c r="D273" s="20">
        <v>155.35</v>
      </c>
      <c r="E273" s="20">
        <v>117.96</v>
      </c>
    </row>
    <row r="274" spans="1:5" x14ac:dyDescent="0.3">
      <c r="A274" s="71">
        <v>45839</v>
      </c>
      <c r="B274" s="171" t="str">
        <f>MONTH(Indice_Emprego[[#This Row],[Período]])&amp;YEAR(Indice_Emprego[[#This Row],[Período]])</f>
        <v>72025</v>
      </c>
      <c r="C274" s="72">
        <v>120.02</v>
      </c>
      <c r="D274" s="20">
        <v>155.41999999999999</v>
      </c>
      <c r="E274" s="20">
        <v>117.91</v>
      </c>
    </row>
    <row r="275" spans="1:5" x14ac:dyDescent="0.3">
      <c r="A275" s="71">
        <v>45870</v>
      </c>
      <c r="B275" s="171" t="str">
        <f>MONTH(Indice_Emprego[[#This Row],[Período]])&amp;YEAR(Indice_Emprego[[#This Row],[Período]])</f>
        <v>82025</v>
      </c>
      <c r="C275" s="72">
        <v>120.79</v>
      </c>
      <c r="D275" s="20">
        <v>155.5</v>
      </c>
      <c r="E275" s="20">
        <v>118.72</v>
      </c>
    </row>
    <row r="276" spans="1:5" x14ac:dyDescent="0.3">
      <c r="A276" s="71">
        <v>45901</v>
      </c>
      <c r="B276" s="171" t="str">
        <f>MONTH(Indice_Emprego[[#This Row],[Período]])&amp;YEAR(Indice_Emprego[[#This Row],[Período]])</f>
        <v>92025</v>
      </c>
      <c r="C276" s="72">
        <v>120.49</v>
      </c>
      <c r="D276" s="20">
        <v>155.62</v>
      </c>
      <c r="E276" s="20">
        <v>118.4</v>
      </c>
    </row>
    <row r="277" spans="1:5" x14ac:dyDescent="0.3">
      <c r="A277" s="71">
        <v>45931</v>
      </c>
      <c r="B277" s="171" t="str">
        <f>MONTH(Indice_Emprego[[#This Row],[Período]])&amp;YEAR(Indice_Emprego[[#This Row],[Período]])</f>
        <v>102025</v>
      </c>
      <c r="C277" s="72">
        <v>120.3</v>
      </c>
      <c r="D277" s="20">
        <v>155.75</v>
      </c>
      <c r="E277" s="20">
        <v>118.19</v>
      </c>
    </row>
    <row r="278" spans="1:5" x14ac:dyDescent="0.3">
      <c r="A278" s="71">
        <v>45962</v>
      </c>
      <c r="B278" s="171" t="str">
        <f>MONTH(Indice_Emprego[[#This Row],[Período]])&amp;YEAR(Indice_Emprego[[#This Row],[Período]])</f>
        <v>112025</v>
      </c>
      <c r="C278" s="72">
        <v>119.81</v>
      </c>
      <c r="D278" s="20">
        <v>155.75</v>
      </c>
      <c r="E278" s="20">
        <v>117.66</v>
      </c>
    </row>
    <row r="279" spans="1:5" x14ac:dyDescent="0.3">
      <c r="A279" s="71">
        <v>45992</v>
      </c>
      <c r="B279" s="171" t="str">
        <f>MONTH(Indice_Emprego[[#This Row],[Período]])&amp;YEAR(Indice_Emprego[[#This Row],[Período]])</f>
        <v>122025</v>
      </c>
      <c r="C279" s="72">
        <v>119.93</v>
      </c>
      <c r="D279" s="20">
        <v>155.96</v>
      </c>
      <c r="E279" s="20">
        <v>117.74</v>
      </c>
    </row>
    <row r="280" spans="1:5" x14ac:dyDescent="0.3">
      <c r="A280" s="71">
        <v>46023</v>
      </c>
      <c r="B280" s="171" t="str">
        <f>MONTH(Indice_Emprego[[#This Row],[Período]])&amp;YEAR(Indice_Emprego[[#This Row],[Período]])</f>
        <v>12026</v>
      </c>
      <c r="C280" s="72">
        <v>121.48</v>
      </c>
      <c r="D280" s="20">
        <v>157.19</v>
      </c>
      <c r="E280" s="20">
        <v>119.3</v>
      </c>
    </row>
    <row r="281" spans="1:5" x14ac:dyDescent="0.3">
      <c r="A281" s="71">
        <v>46054</v>
      </c>
      <c r="B281" s="171" t="str">
        <f>MONTH(Indice_Emprego[[#This Row],[Período]])&amp;YEAR(Indice_Emprego[[#This Row],[Período]])</f>
        <v>22026</v>
      </c>
      <c r="C281" s="72">
        <v>121.43</v>
      </c>
      <c r="D281" s="20">
        <v>151.25</v>
      </c>
      <c r="E281" s="20">
        <v>119.62</v>
      </c>
    </row>
    <row r="282" spans="1:5" x14ac:dyDescent="0.3">
      <c r="A282" s="71">
        <v>46082</v>
      </c>
      <c r="B282" s="171" t="str">
        <f>MONTH(Indice_Emprego[[#This Row],[Período]])&amp;YEAR(Indice_Emprego[[#This Row],[Período]])</f>
        <v>32026</v>
      </c>
      <c r="C282" s="72">
        <v>122.89</v>
      </c>
      <c r="D282" s="20">
        <v>157.15</v>
      </c>
      <c r="E282" s="20">
        <v>120.81</v>
      </c>
    </row>
    <row r="283" spans="1:5" x14ac:dyDescent="0.3">
      <c r="A283" s="71">
        <v>46113</v>
      </c>
      <c r="B283" s="171" t="str">
        <f>MONTH(Indice_Emprego[[#This Row],[Período]])&amp;YEAR(Indice_Emprego[[#This Row],[Período]])</f>
        <v>42026</v>
      </c>
      <c r="C283" s="72">
        <v>123.01</v>
      </c>
      <c r="D283" s="20">
        <v>156.72999999999999</v>
      </c>
      <c r="E283" s="20">
        <v>120.96</v>
      </c>
    </row>
    <row r="284" spans="1:5" x14ac:dyDescent="0.3">
      <c r="A284" s="71">
        <v>46143</v>
      </c>
      <c r="B284" s="171" t="str">
        <f>MONTH(Indice_Emprego[[#This Row],[Período]])&amp;YEAR(Indice_Emprego[[#This Row],[Período]])</f>
        <v>52026</v>
      </c>
      <c r="C284" s="72">
        <v>124.04</v>
      </c>
      <c r="D284" s="20">
        <v>156.49</v>
      </c>
      <c r="E284" s="20">
        <v>122.07</v>
      </c>
    </row>
    <row r="285" spans="1:5" x14ac:dyDescent="0.3">
      <c r="A285" s="71">
        <v>46174</v>
      </c>
      <c r="B285" s="171" t="str">
        <f>MONTH(Indice_Emprego[[#This Row],[Período]])&amp;YEAR(Indice_Emprego[[#This Row],[Período]])</f>
        <v>62026</v>
      </c>
      <c r="C285" s="72">
        <v>125.35</v>
      </c>
      <c r="D285" s="20">
        <v>158.82</v>
      </c>
      <c r="E285" s="20">
        <v>123.48</v>
      </c>
    </row>
  </sheetData>
  <pageMargins left="0.511811024" right="0.511811024" top="0.78740157499999996" bottom="0.78740157499999996" header="0.31496062000000002" footer="0.31496062000000002"/>
  <drawing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Planilha6"/>
  <dimension ref="A1:E285"/>
  <sheetViews>
    <sheetView showGridLines="0" zoomScaleNormal="100" workbookViewId="0">
      <pane xSplit="1" ySplit="3" topLeftCell="B277" activePane="bottomRight" state="frozen"/>
      <selection pane="topRight" activeCell="B1" sqref="B1"/>
      <selection pane="bottomLeft" activeCell="A4" sqref="A4"/>
      <selection pane="bottomRight" activeCell="F1" sqref="F1:O1048576"/>
    </sheetView>
  </sheetViews>
  <sheetFormatPr defaultColWidth="14.44140625" defaultRowHeight="13.8" x14ac:dyDescent="0.3"/>
  <cols>
    <col min="1" max="1" width="7.88671875" style="15" bestFit="1" customWidth="1"/>
    <col min="2" max="2" width="6.44140625" style="15" bestFit="1" customWidth="1"/>
    <col min="3" max="3" width="26.6640625" style="15" customWidth="1"/>
    <col min="4" max="4" width="20.88671875" style="15" customWidth="1"/>
    <col min="5" max="5" width="27.33203125" style="15" customWidth="1"/>
    <col min="6" max="16384" width="14.44140625" style="15"/>
  </cols>
  <sheetData>
    <row r="1" spans="1:5" x14ac:dyDescent="0.3">
      <c r="C1" s="73" t="s">
        <v>46</v>
      </c>
    </row>
    <row r="2" spans="1:5" x14ac:dyDescent="0.3">
      <c r="C2" s="73" t="s">
        <v>48</v>
      </c>
    </row>
    <row r="3" spans="1:5" s="16" customFormat="1" x14ac:dyDescent="0.3">
      <c r="A3" s="228" t="s">
        <v>30</v>
      </c>
      <c r="B3" s="228" t="s">
        <v>4</v>
      </c>
      <c r="C3" s="228" t="s">
        <v>21</v>
      </c>
      <c r="D3" s="228" t="s">
        <v>22</v>
      </c>
      <c r="E3" s="228" t="s">
        <v>23</v>
      </c>
    </row>
    <row r="4" spans="1:5" x14ac:dyDescent="0.3">
      <c r="A4" s="75">
        <v>37622</v>
      </c>
      <c r="B4" s="75" t="str">
        <f>MONTH(Indice_Horas[[#This Row],[Período]])&amp;YEAR(Indice_Horas[[#This Row],[Período]])</f>
        <v>12003</v>
      </c>
      <c r="C4" s="122">
        <v>86.280600000000007</v>
      </c>
      <c r="D4" s="18">
        <v>78.643699999999995</v>
      </c>
      <c r="E4" s="18">
        <v>86.729200000000006</v>
      </c>
    </row>
    <row r="5" spans="1:5" x14ac:dyDescent="0.3">
      <c r="A5" s="70">
        <v>37653</v>
      </c>
      <c r="B5" s="82" t="str">
        <f>MONTH(Indice_Horas[[#This Row],[Período]])&amp;YEAR(Indice_Horas[[#This Row],[Período]])</f>
        <v>22003</v>
      </c>
      <c r="C5" s="20">
        <v>85.909400000000005</v>
      </c>
      <c r="D5" s="20">
        <v>76.754800000000003</v>
      </c>
      <c r="E5" s="20">
        <v>86.447199999999995</v>
      </c>
    </row>
    <row r="6" spans="1:5" x14ac:dyDescent="0.3">
      <c r="A6" s="71">
        <v>37681</v>
      </c>
      <c r="B6" s="83" t="str">
        <f>MONTH(Indice_Horas[[#This Row],[Período]])&amp;YEAR(Indice_Horas[[#This Row],[Período]])</f>
        <v>32003</v>
      </c>
      <c r="C6" s="20">
        <v>85.747900000000001</v>
      </c>
      <c r="D6" s="20">
        <v>76.323300000000003</v>
      </c>
      <c r="E6" s="20">
        <v>86.301599999999993</v>
      </c>
    </row>
    <row r="7" spans="1:5" x14ac:dyDescent="0.3">
      <c r="A7" s="71">
        <v>37712</v>
      </c>
      <c r="B7" s="83" t="str">
        <f>MONTH(Indice_Horas[[#This Row],[Período]])&amp;YEAR(Indice_Horas[[#This Row],[Período]])</f>
        <v>42003</v>
      </c>
      <c r="C7" s="20">
        <v>85.7744</v>
      </c>
      <c r="D7" s="20">
        <v>79.348100000000002</v>
      </c>
      <c r="E7" s="20">
        <v>86.151899999999998</v>
      </c>
    </row>
    <row r="8" spans="1:5" x14ac:dyDescent="0.3">
      <c r="A8" s="71">
        <v>37742</v>
      </c>
      <c r="B8" s="83" t="str">
        <f>MONTH(Indice_Horas[[#This Row],[Período]])&amp;YEAR(Indice_Horas[[#This Row],[Período]])</f>
        <v>52003</v>
      </c>
      <c r="C8" s="20">
        <v>91.531999999999996</v>
      </c>
      <c r="D8" s="20">
        <v>78.128100000000003</v>
      </c>
      <c r="E8" s="20">
        <v>92.319400000000002</v>
      </c>
    </row>
    <row r="9" spans="1:5" x14ac:dyDescent="0.3">
      <c r="A9" s="71">
        <v>37773</v>
      </c>
      <c r="B9" s="83" t="str">
        <f>MONTH(Indice_Horas[[#This Row],[Período]])&amp;YEAR(Indice_Horas[[#This Row],[Período]])</f>
        <v>62003</v>
      </c>
      <c r="C9" s="20">
        <v>90.726500000000001</v>
      </c>
      <c r="D9" s="20">
        <v>81.314899999999994</v>
      </c>
      <c r="E9" s="20">
        <v>91.279300000000006</v>
      </c>
    </row>
    <row r="10" spans="1:5" x14ac:dyDescent="0.3">
      <c r="A10" s="71">
        <v>37803</v>
      </c>
      <c r="B10" s="83" t="str">
        <f>MONTH(Indice_Horas[[#This Row],[Período]])&amp;YEAR(Indice_Horas[[#This Row],[Período]])</f>
        <v>72003</v>
      </c>
      <c r="C10" s="20">
        <v>93.112899999999996</v>
      </c>
      <c r="D10" s="20">
        <v>80.745000000000005</v>
      </c>
      <c r="E10" s="20">
        <v>93.839399999999998</v>
      </c>
    </row>
    <row r="11" spans="1:5" x14ac:dyDescent="0.3">
      <c r="A11" s="71">
        <v>37834</v>
      </c>
      <c r="B11" s="83" t="str">
        <f>MONTH(Indice_Horas[[#This Row],[Período]])&amp;YEAR(Indice_Horas[[#This Row],[Período]])</f>
        <v>82003</v>
      </c>
      <c r="C11" s="20">
        <v>92.225499999999997</v>
      </c>
      <c r="D11" s="20">
        <v>79.280900000000003</v>
      </c>
      <c r="E11" s="20">
        <v>92.985900000000001</v>
      </c>
    </row>
    <row r="12" spans="1:5" x14ac:dyDescent="0.3">
      <c r="A12" s="71">
        <v>37865</v>
      </c>
      <c r="B12" s="83" t="str">
        <f>MONTH(Indice_Horas[[#This Row],[Período]])&amp;YEAR(Indice_Horas[[#This Row],[Período]])</f>
        <v>92003</v>
      </c>
      <c r="C12" s="20">
        <v>94.558400000000006</v>
      </c>
      <c r="D12" s="20">
        <v>75.126000000000005</v>
      </c>
      <c r="E12" s="20">
        <v>95.6999</v>
      </c>
    </row>
    <row r="13" spans="1:5" x14ac:dyDescent="0.3">
      <c r="A13" s="71">
        <v>37895</v>
      </c>
      <c r="B13" s="83" t="str">
        <f>MONTH(Indice_Horas[[#This Row],[Período]])&amp;YEAR(Indice_Horas[[#This Row],[Período]])</f>
        <v>102003</v>
      </c>
      <c r="C13" s="20">
        <v>96.593199999999996</v>
      </c>
      <c r="D13" s="20">
        <v>76.340800000000002</v>
      </c>
      <c r="E13" s="20">
        <v>97.782899999999998</v>
      </c>
    </row>
    <row r="14" spans="1:5" x14ac:dyDescent="0.3">
      <c r="A14" s="71">
        <v>37926</v>
      </c>
      <c r="B14" s="83" t="str">
        <f>MONTH(Indice_Horas[[#This Row],[Período]])&amp;YEAR(Indice_Horas[[#This Row],[Período]])</f>
        <v>112003</v>
      </c>
      <c r="C14" s="20">
        <v>92.628500000000003</v>
      </c>
      <c r="D14" s="20">
        <v>75.882900000000006</v>
      </c>
      <c r="E14" s="20">
        <v>93.612200000000001</v>
      </c>
    </row>
    <row r="15" spans="1:5" x14ac:dyDescent="0.3">
      <c r="A15" s="71">
        <v>37956</v>
      </c>
      <c r="B15" s="83" t="str">
        <f>MONTH(Indice_Horas[[#This Row],[Período]])&amp;YEAR(Indice_Horas[[#This Row],[Período]])</f>
        <v>122003</v>
      </c>
      <c r="C15" s="20">
        <v>87.244399999999999</v>
      </c>
      <c r="D15" s="20">
        <v>74.931799999999996</v>
      </c>
      <c r="E15" s="20">
        <v>87.967699999999994</v>
      </c>
    </row>
    <row r="16" spans="1:5" x14ac:dyDescent="0.3">
      <c r="A16" s="71">
        <v>37987</v>
      </c>
      <c r="B16" s="83" t="str">
        <f>MONTH(Indice_Horas[[#This Row],[Período]])&amp;YEAR(Indice_Horas[[#This Row],[Período]])</f>
        <v>12004</v>
      </c>
      <c r="C16" s="20">
        <v>84.580500000000001</v>
      </c>
      <c r="D16" s="20">
        <v>71.833600000000004</v>
      </c>
      <c r="E16" s="20">
        <v>85.329300000000003</v>
      </c>
    </row>
    <row r="17" spans="1:5" x14ac:dyDescent="0.3">
      <c r="A17" s="71">
        <v>38018</v>
      </c>
      <c r="B17" s="83" t="str">
        <f>MONTH(Indice_Horas[[#This Row],[Período]])&amp;YEAR(Indice_Horas[[#This Row],[Período]])</f>
        <v>22004</v>
      </c>
      <c r="C17" s="20">
        <v>85.263400000000004</v>
      </c>
      <c r="D17" s="20">
        <v>68.850800000000007</v>
      </c>
      <c r="E17" s="20">
        <v>86.227500000000006</v>
      </c>
    </row>
    <row r="18" spans="1:5" x14ac:dyDescent="0.3">
      <c r="A18" s="71">
        <v>38047</v>
      </c>
      <c r="B18" s="83" t="str">
        <f>MONTH(Indice_Horas[[#This Row],[Período]])&amp;YEAR(Indice_Horas[[#This Row],[Período]])</f>
        <v>32004</v>
      </c>
      <c r="C18" s="20">
        <v>94.145899999999997</v>
      </c>
      <c r="D18" s="20">
        <v>73.597700000000003</v>
      </c>
      <c r="E18" s="20">
        <v>95.352999999999994</v>
      </c>
    </row>
    <row r="19" spans="1:5" x14ac:dyDescent="0.3">
      <c r="A19" s="71">
        <v>38078</v>
      </c>
      <c r="B19" s="83" t="str">
        <f>MONTH(Indice_Horas[[#This Row],[Período]])&amp;YEAR(Indice_Horas[[#This Row],[Período]])</f>
        <v>42004</v>
      </c>
      <c r="C19" s="20">
        <v>89.659499999999994</v>
      </c>
      <c r="D19" s="20">
        <v>74.448499999999996</v>
      </c>
      <c r="E19" s="20">
        <v>90.553100000000001</v>
      </c>
    </row>
    <row r="20" spans="1:5" x14ac:dyDescent="0.3">
      <c r="A20" s="71">
        <v>38108</v>
      </c>
      <c r="B20" s="83" t="str">
        <f>MONTH(Indice_Horas[[#This Row],[Período]])&amp;YEAR(Indice_Horas[[#This Row],[Período]])</f>
        <v>52004</v>
      </c>
      <c r="C20" s="20">
        <v>97.630600000000001</v>
      </c>
      <c r="D20" s="20">
        <v>75.704499999999996</v>
      </c>
      <c r="E20" s="20">
        <v>98.918599999999998</v>
      </c>
    </row>
    <row r="21" spans="1:5" x14ac:dyDescent="0.3">
      <c r="A21" s="71">
        <v>38139</v>
      </c>
      <c r="B21" s="83" t="str">
        <f>MONTH(Indice_Horas[[#This Row],[Período]])&amp;YEAR(Indice_Horas[[#This Row],[Período]])</f>
        <v>62004</v>
      </c>
      <c r="C21" s="20">
        <v>100.15560000000001</v>
      </c>
      <c r="D21" s="20">
        <v>74.515199999999993</v>
      </c>
      <c r="E21" s="20">
        <v>101.6618</v>
      </c>
    </row>
    <row r="22" spans="1:5" x14ac:dyDescent="0.3">
      <c r="A22" s="71">
        <v>38169</v>
      </c>
      <c r="B22" s="83" t="str">
        <f>MONTH(Indice_Horas[[#This Row],[Período]])&amp;YEAR(Indice_Horas[[#This Row],[Período]])</f>
        <v>72004</v>
      </c>
      <c r="C22" s="20">
        <v>101.8695</v>
      </c>
      <c r="D22" s="20">
        <v>75.366900000000001</v>
      </c>
      <c r="E22" s="20">
        <v>103.4263</v>
      </c>
    </row>
    <row r="23" spans="1:5" x14ac:dyDescent="0.3">
      <c r="A23" s="71">
        <v>38200</v>
      </c>
      <c r="B23" s="83" t="str">
        <f>MONTH(Indice_Horas[[#This Row],[Período]])&amp;YEAR(Indice_Horas[[#This Row],[Período]])</f>
        <v>82004</v>
      </c>
      <c r="C23" s="20">
        <v>104.24</v>
      </c>
      <c r="D23" s="20">
        <v>79.096000000000004</v>
      </c>
      <c r="E23" s="20">
        <v>105.717</v>
      </c>
    </row>
    <row r="24" spans="1:5" x14ac:dyDescent="0.3">
      <c r="A24" s="71">
        <v>38231</v>
      </c>
      <c r="B24" s="83" t="str">
        <f>MONTH(Indice_Horas[[#This Row],[Período]])&amp;YEAR(Indice_Horas[[#This Row],[Período]])</f>
        <v>92004</v>
      </c>
      <c r="C24" s="20">
        <v>103.5887</v>
      </c>
      <c r="D24" s="20">
        <v>74.778000000000006</v>
      </c>
      <c r="E24" s="20">
        <v>105.2811</v>
      </c>
    </row>
    <row r="25" spans="1:5" x14ac:dyDescent="0.3">
      <c r="A25" s="71">
        <v>38261</v>
      </c>
      <c r="B25" s="83" t="str">
        <f>MONTH(Indice_Horas[[#This Row],[Período]])&amp;YEAR(Indice_Horas[[#This Row],[Período]])</f>
        <v>102004</v>
      </c>
      <c r="C25" s="20">
        <v>105.1133</v>
      </c>
      <c r="D25" s="20">
        <v>75.459999999999994</v>
      </c>
      <c r="E25" s="20">
        <v>106.8552</v>
      </c>
    </row>
    <row r="26" spans="1:5" x14ac:dyDescent="0.3">
      <c r="A26" s="71">
        <v>38292</v>
      </c>
      <c r="B26" s="83" t="str">
        <f>MONTH(Indice_Horas[[#This Row],[Período]])&amp;YEAR(Indice_Horas[[#This Row],[Período]])</f>
        <v>112004</v>
      </c>
      <c r="C26" s="20">
        <v>104.3065</v>
      </c>
      <c r="D26" s="20">
        <v>76.39</v>
      </c>
      <c r="E26" s="20">
        <v>105.9464</v>
      </c>
    </row>
    <row r="27" spans="1:5" x14ac:dyDescent="0.3">
      <c r="A27" s="71">
        <v>38322</v>
      </c>
      <c r="B27" s="83" t="str">
        <f>MONTH(Indice_Horas[[#This Row],[Período]])&amp;YEAR(Indice_Horas[[#This Row],[Período]])</f>
        <v>122004</v>
      </c>
      <c r="C27" s="20">
        <v>96.054299999999998</v>
      </c>
      <c r="D27" s="20">
        <v>76.838099999999997</v>
      </c>
      <c r="E27" s="20">
        <v>97.183099999999996</v>
      </c>
    </row>
    <row r="28" spans="1:5" x14ac:dyDescent="0.3">
      <c r="A28" s="71">
        <v>38353</v>
      </c>
      <c r="B28" s="83" t="str">
        <f>MONTH(Indice_Horas[[#This Row],[Período]])&amp;YEAR(Indice_Horas[[#This Row],[Período]])</f>
        <v>12005</v>
      </c>
      <c r="C28" s="20">
        <v>93.169700000000006</v>
      </c>
      <c r="D28" s="20">
        <v>76.262600000000006</v>
      </c>
      <c r="E28" s="20">
        <v>94.162899999999993</v>
      </c>
    </row>
    <row r="29" spans="1:5" x14ac:dyDescent="0.3">
      <c r="A29" s="71">
        <v>38384</v>
      </c>
      <c r="B29" s="83" t="str">
        <f>MONTH(Indice_Horas[[#This Row],[Período]])&amp;YEAR(Indice_Horas[[#This Row],[Período]])</f>
        <v>22005</v>
      </c>
      <c r="C29" s="20">
        <v>90.129300000000001</v>
      </c>
      <c r="D29" s="20">
        <v>76.162599999999998</v>
      </c>
      <c r="E29" s="20">
        <v>90.949700000000007</v>
      </c>
    </row>
    <row r="30" spans="1:5" x14ac:dyDescent="0.3">
      <c r="A30" s="71">
        <v>38412</v>
      </c>
      <c r="B30" s="83" t="str">
        <f>MONTH(Indice_Horas[[#This Row],[Período]])&amp;YEAR(Indice_Horas[[#This Row],[Período]])</f>
        <v>32005</v>
      </c>
      <c r="C30" s="20">
        <v>99.872900000000001</v>
      </c>
      <c r="D30" s="20">
        <v>78.799300000000002</v>
      </c>
      <c r="E30" s="20">
        <v>101.1108</v>
      </c>
    </row>
    <row r="31" spans="1:5" x14ac:dyDescent="0.3">
      <c r="A31" s="71">
        <v>38443</v>
      </c>
      <c r="B31" s="83" t="str">
        <f>MONTH(Indice_Horas[[#This Row],[Período]])&amp;YEAR(Indice_Horas[[#This Row],[Período]])</f>
        <v>42005</v>
      </c>
      <c r="C31" s="20">
        <v>99.923699999999997</v>
      </c>
      <c r="D31" s="20">
        <v>80.789599999999993</v>
      </c>
      <c r="E31" s="20">
        <v>101.04770000000001</v>
      </c>
    </row>
    <row r="32" spans="1:5" x14ac:dyDescent="0.3">
      <c r="A32" s="71">
        <v>38473</v>
      </c>
      <c r="B32" s="83" t="str">
        <f>MONTH(Indice_Horas[[#This Row],[Período]])&amp;YEAR(Indice_Horas[[#This Row],[Período]])</f>
        <v>52005</v>
      </c>
      <c r="C32" s="20">
        <v>106.8342</v>
      </c>
      <c r="D32" s="20">
        <v>81.507000000000005</v>
      </c>
      <c r="E32" s="20">
        <v>108.322</v>
      </c>
    </row>
    <row r="33" spans="1:5" x14ac:dyDescent="0.3">
      <c r="A33" s="71">
        <v>38504</v>
      </c>
      <c r="B33" s="83" t="str">
        <f>MONTH(Indice_Horas[[#This Row],[Período]])&amp;YEAR(Indice_Horas[[#This Row],[Período]])</f>
        <v>62005</v>
      </c>
      <c r="C33" s="20">
        <v>108.5872</v>
      </c>
      <c r="D33" s="20">
        <v>82.761200000000002</v>
      </c>
      <c r="E33" s="20">
        <v>110.10429999999999</v>
      </c>
    </row>
    <row r="34" spans="1:5" x14ac:dyDescent="0.3">
      <c r="A34" s="71">
        <v>38534</v>
      </c>
      <c r="B34" s="83" t="str">
        <f>MONTH(Indice_Horas[[#This Row],[Período]])&amp;YEAR(Indice_Horas[[#This Row],[Período]])</f>
        <v>72005</v>
      </c>
      <c r="C34" s="20">
        <v>107.643</v>
      </c>
      <c r="D34" s="20">
        <v>82.394800000000004</v>
      </c>
      <c r="E34" s="20">
        <v>109.1262</v>
      </c>
    </row>
    <row r="35" spans="1:5" x14ac:dyDescent="0.3">
      <c r="A35" s="71">
        <v>38565</v>
      </c>
      <c r="B35" s="83" t="str">
        <f>MONTH(Indice_Horas[[#This Row],[Período]])&amp;YEAR(Indice_Horas[[#This Row],[Período]])</f>
        <v>82005</v>
      </c>
      <c r="C35" s="20">
        <v>111.3265</v>
      </c>
      <c r="D35" s="20">
        <v>85.899199999999993</v>
      </c>
      <c r="E35" s="20">
        <v>112.8202</v>
      </c>
    </row>
    <row r="36" spans="1:5" x14ac:dyDescent="0.3">
      <c r="A36" s="71">
        <v>38596</v>
      </c>
      <c r="B36" s="83" t="str">
        <f>MONTH(Indice_Horas[[#This Row],[Período]])&amp;YEAR(Indice_Horas[[#This Row],[Período]])</f>
        <v>92005</v>
      </c>
      <c r="C36" s="20">
        <v>108.46429999999999</v>
      </c>
      <c r="D36" s="20">
        <v>86.837900000000005</v>
      </c>
      <c r="E36" s="20">
        <v>109.7347</v>
      </c>
    </row>
    <row r="37" spans="1:5" x14ac:dyDescent="0.3">
      <c r="A37" s="71">
        <v>38626</v>
      </c>
      <c r="B37" s="83" t="str">
        <f>MONTH(Indice_Horas[[#This Row],[Período]])&amp;YEAR(Indice_Horas[[#This Row],[Período]])</f>
        <v>102005</v>
      </c>
      <c r="C37" s="20">
        <v>108.38079999999999</v>
      </c>
      <c r="D37" s="20">
        <v>86.691999999999993</v>
      </c>
      <c r="E37" s="20">
        <v>109.6549</v>
      </c>
    </row>
    <row r="38" spans="1:5" x14ac:dyDescent="0.3">
      <c r="A38" s="71">
        <v>38657</v>
      </c>
      <c r="B38" s="83" t="str">
        <f>MONTH(Indice_Horas[[#This Row],[Período]])&amp;YEAR(Indice_Horas[[#This Row],[Período]])</f>
        <v>112005</v>
      </c>
      <c r="C38" s="20">
        <v>105.14960000000001</v>
      </c>
      <c r="D38" s="20">
        <v>89.020799999999994</v>
      </c>
      <c r="E38" s="20">
        <v>106.0971</v>
      </c>
    </row>
    <row r="39" spans="1:5" x14ac:dyDescent="0.3">
      <c r="A39" s="71">
        <v>38687</v>
      </c>
      <c r="B39" s="83" t="str">
        <f>MONTH(Indice_Horas[[#This Row],[Período]])&amp;YEAR(Indice_Horas[[#This Row],[Período]])</f>
        <v>122005</v>
      </c>
      <c r="C39" s="20">
        <v>98.133399999999995</v>
      </c>
      <c r="D39" s="20">
        <v>90.610900000000001</v>
      </c>
      <c r="E39" s="20">
        <v>98.575299999999999</v>
      </c>
    </row>
    <row r="40" spans="1:5" x14ac:dyDescent="0.3">
      <c r="A40" s="71">
        <v>38718</v>
      </c>
      <c r="B40" s="83" t="str">
        <f>MONTH(Indice_Horas[[#This Row],[Período]])&amp;YEAR(Indice_Horas[[#This Row],[Período]])</f>
        <v>12006</v>
      </c>
      <c r="C40" s="20">
        <v>95.019800000000004</v>
      </c>
      <c r="D40" s="20">
        <v>90.042299999999997</v>
      </c>
      <c r="E40" s="20">
        <v>95.312200000000004</v>
      </c>
    </row>
    <row r="41" spans="1:5" x14ac:dyDescent="0.3">
      <c r="A41" s="71">
        <v>38749</v>
      </c>
      <c r="B41" s="83" t="str">
        <f>MONTH(Indice_Horas[[#This Row],[Período]])&amp;YEAR(Indice_Horas[[#This Row],[Período]])</f>
        <v>22006</v>
      </c>
      <c r="C41" s="20">
        <v>92.738699999999994</v>
      </c>
      <c r="D41" s="20">
        <v>92.627899999999997</v>
      </c>
      <c r="E41" s="20">
        <v>92.745199999999997</v>
      </c>
    </row>
    <row r="42" spans="1:5" x14ac:dyDescent="0.3">
      <c r="A42" s="71">
        <v>38777</v>
      </c>
      <c r="B42" s="83" t="str">
        <f>MONTH(Indice_Horas[[#This Row],[Período]])&amp;YEAR(Indice_Horas[[#This Row],[Período]])</f>
        <v>32006</v>
      </c>
      <c r="C42" s="20">
        <v>101.289</v>
      </c>
      <c r="D42" s="20">
        <v>94.258799999999994</v>
      </c>
      <c r="E42" s="20">
        <v>101.702</v>
      </c>
    </row>
    <row r="43" spans="1:5" x14ac:dyDescent="0.3">
      <c r="A43" s="71">
        <v>38808</v>
      </c>
      <c r="B43" s="83" t="str">
        <f>MONTH(Indice_Horas[[#This Row],[Período]])&amp;YEAR(Indice_Horas[[#This Row],[Período]])</f>
        <v>42006</v>
      </c>
      <c r="C43" s="20">
        <v>94.985699999999994</v>
      </c>
      <c r="D43" s="20">
        <v>98.338099999999997</v>
      </c>
      <c r="E43" s="20">
        <v>94.788700000000006</v>
      </c>
    </row>
    <row r="44" spans="1:5" x14ac:dyDescent="0.3">
      <c r="A44" s="71">
        <v>38838</v>
      </c>
      <c r="B44" s="83" t="str">
        <f>MONTH(Indice_Horas[[#This Row],[Período]])&amp;YEAR(Indice_Horas[[#This Row],[Período]])</f>
        <v>52006</v>
      </c>
      <c r="C44" s="20">
        <v>104.66679999999999</v>
      </c>
      <c r="D44" s="20">
        <v>100.2196</v>
      </c>
      <c r="E44" s="20">
        <v>104.9281</v>
      </c>
    </row>
    <row r="45" spans="1:5" x14ac:dyDescent="0.3">
      <c r="A45" s="71">
        <v>38869</v>
      </c>
      <c r="B45" s="83" t="str">
        <f>MONTH(Indice_Horas[[#This Row],[Período]])&amp;YEAR(Indice_Horas[[#This Row],[Período]])</f>
        <v>62006</v>
      </c>
      <c r="C45" s="20">
        <v>101.4772</v>
      </c>
      <c r="D45" s="20">
        <v>102.858</v>
      </c>
      <c r="E45" s="20">
        <v>101.3961</v>
      </c>
    </row>
    <row r="46" spans="1:5" x14ac:dyDescent="0.3">
      <c r="A46" s="71">
        <v>38899</v>
      </c>
      <c r="B46" s="83" t="str">
        <f>MONTH(Indice_Horas[[#This Row],[Período]])&amp;YEAR(Indice_Horas[[#This Row],[Período]])</f>
        <v>72006</v>
      </c>
      <c r="C46" s="20">
        <v>101.35760000000001</v>
      </c>
      <c r="D46" s="20">
        <v>101.92740000000001</v>
      </c>
      <c r="E46" s="20">
        <v>101.3241</v>
      </c>
    </row>
    <row r="47" spans="1:5" x14ac:dyDescent="0.3">
      <c r="A47" s="71">
        <v>38930</v>
      </c>
      <c r="B47" s="83" t="str">
        <f>MONTH(Indice_Horas[[#This Row],[Período]])&amp;YEAR(Indice_Horas[[#This Row],[Período]])</f>
        <v>82006</v>
      </c>
      <c r="C47" s="20">
        <v>107.0211</v>
      </c>
      <c r="D47" s="20">
        <v>103.0672</v>
      </c>
      <c r="E47" s="20">
        <v>107.2534</v>
      </c>
    </row>
    <row r="48" spans="1:5" x14ac:dyDescent="0.3">
      <c r="A48" s="71">
        <v>38961</v>
      </c>
      <c r="B48" s="83" t="str">
        <f>MONTH(Indice_Horas[[#This Row],[Período]])&amp;YEAR(Indice_Horas[[#This Row],[Período]])</f>
        <v>92006</v>
      </c>
      <c r="C48" s="20">
        <v>100.3186</v>
      </c>
      <c r="D48" s="20">
        <v>104.08540000000001</v>
      </c>
      <c r="E48" s="20">
        <v>100.0973</v>
      </c>
    </row>
    <row r="49" spans="1:5" x14ac:dyDescent="0.3">
      <c r="A49" s="71">
        <v>38991</v>
      </c>
      <c r="B49" s="83" t="str">
        <f>MONTH(Indice_Horas[[#This Row],[Período]])&amp;YEAR(Indice_Horas[[#This Row],[Período]])</f>
        <v>102006</v>
      </c>
      <c r="C49" s="20">
        <v>103.4658</v>
      </c>
      <c r="D49" s="20">
        <v>103.4687</v>
      </c>
      <c r="E49" s="20">
        <v>103.46559999999999</v>
      </c>
    </row>
    <row r="50" spans="1:5" x14ac:dyDescent="0.3">
      <c r="A50" s="71">
        <v>39022</v>
      </c>
      <c r="B50" s="83" t="str">
        <f>MONTH(Indice_Horas[[#This Row],[Período]])&amp;YEAR(Indice_Horas[[#This Row],[Período]])</f>
        <v>112006</v>
      </c>
      <c r="C50" s="20">
        <v>103.54040000000001</v>
      </c>
      <c r="D50" s="20">
        <v>104.44289999999999</v>
      </c>
      <c r="E50" s="20">
        <v>103.48739999999999</v>
      </c>
    </row>
    <row r="51" spans="1:5" x14ac:dyDescent="0.3">
      <c r="A51" s="71">
        <v>39052</v>
      </c>
      <c r="B51" s="83" t="str">
        <f>MONTH(Indice_Horas[[#This Row],[Período]])&amp;YEAR(Indice_Horas[[#This Row],[Período]])</f>
        <v>122006</v>
      </c>
      <c r="C51" s="20">
        <v>94.117800000000003</v>
      </c>
      <c r="D51" s="20">
        <v>104.66370000000001</v>
      </c>
      <c r="E51" s="20">
        <v>93.4983</v>
      </c>
    </row>
    <row r="52" spans="1:5" x14ac:dyDescent="0.3">
      <c r="A52" s="71">
        <v>39083</v>
      </c>
      <c r="B52" s="83" t="str">
        <f>MONTH(Indice_Horas[[#This Row],[Período]])&amp;YEAR(Indice_Horas[[#This Row],[Período]])</f>
        <v>12007</v>
      </c>
      <c r="C52" s="20">
        <v>96.660600000000002</v>
      </c>
      <c r="D52" s="20">
        <v>101.4346</v>
      </c>
      <c r="E52" s="20">
        <v>96.380099999999999</v>
      </c>
    </row>
    <row r="53" spans="1:5" x14ac:dyDescent="0.3">
      <c r="A53" s="71">
        <v>39114</v>
      </c>
      <c r="B53" s="83" t="str">
        <f>MONTH(Indice_Horas[[#This Row],[Período]])&amp;YEAR(Indice_Horas[[#This Row],[Período]])</f>
        <v>22007</v>
      </c>
      <c r="C53" s="20">
        <v>93.808499999999995</v>
      </c>
      <c r="D53" s="20">
        <v>106.8639</v>
      </c>
      <c r="E53" s="20">
        <v>93.041600000000003</v>
      </c>
    </row>
    <row r="54" spans="1:5" x14ac:dyDescent="0.3">
      <c r="A54" s="71">
        <v>39142</v>
      </c>
      <c r="B54" s="83" t="str">
        <f>MONTH(Indice_Horas[[#This Row],[Período]])&amp;YEAR(Indice_Horas[[#This Row],[Período]])</f>
        <v>32007</v>
      </c>
      <c r="C54" s="20">
        <v>104.9152</v>
      </c>
      <c r="D54" s="20">
        <v>109.339</v>
      </c>
      <c r="E54" s="20">
        <v>104.6553</v>
      </c>
    </row>
    <row r="55" spans="1:5" x14ac:dyDescent="0.3">
      <c r="A55" s="71">
        <v>39173</v>
      </c>
      <c r="B55" s="83" t="str">
        <f>MONTH(Indice_Horas[[#This Row],[Período]])&amp;YEAR(Indice_Horas[[#This Row],[Período]])</f>
        <v>42007</v>
      </c>
      <c r="C55" s="20">
        <v>101.8978</v>
      </c>
      <c r="D55" s="20">
        <v>108.1895</v>
      </c>
      <c r="E55" s="20">
        <v>101.5282</v>
      </c>
    </row>
    <row r="56" spans="1:5" x14ac:dyDescent="0.3">
      <c r="A56" s="71">
        <v>39203</v>
      </c>
      <c r="B56" s="83" t="str">
        <f>MONTH(Indice_Horas[[#This Row],[Período]])&amp;YEAR(Indice_Horas[[#This Row],[Período]])</f>
        <v>52007</v>
      </c>
      <c r="C56" s="20">
        <v>108.2256</v>
      </c>
      <c r="D56" s="20">
        <v>110.5719</v>
      </c>
      <c r="E56" s="20">
        <v>108.0878</v>
      </c>
    </row>
    <row r="57" spans="1:5" x14ac:dyDescent="0.3">
      <c r="A57" s="71">
        <v>39234</v>
      </c>
      <c r="B57" s="83" t="str">
        <f>MONTH(Indice_Horas[[#This Row],[Período]])&amp;YEAR(Indice_Horas[[#This Row],[Período]])</f>
        <v>62007</v>
      </c>
      <c r="C57" s="20">
        <v>107.90900000000001</v>
      </c>
      <c r="D57" s="20">
        <v>122.3353</v>
      </c>
      <c r="E57" s="20">
        <v>107.0616</v>
      </c>
    </row>
    <row r="58" spans="1:5" x14ac:dyDescent="0.3">
      <c r="A58" s="71">
        <v>39264</v>
      </c>
      <c r="B58" s="83" t="str">
        <f>MONTH(Indice_Horas[[#This Row],[Período]])&amp;YEAR(Indice_Horas[[#This Row],[Período]])</f>
        <v>72007</v>
      </c>
      <c r="C58" s="20">
        <v>109.6155</v>
      </c>
      <c r="D58" s="20">
        <v>125.42100000000001</v>
      </c>
      <c r="E58" s="20">
        <v>108.687</v>
      </c>
    </row>
    <row r="59" spans="1:5" x14ac:dyDescent="0.3">
      <c r="A59" s="71">
        <v>39295</v>
      </c>
      <c r="B59" s="83" t="str">
        <f>MONTH(Indice_Horas[[#This Row],[Período]])&amp;YEAR(Indice_Horas[[#This Row],[Período]])</f>
        <v>82007</v>
      </c>
      <c r="C59" s="20">
        <v>114.8749</v>
      </c>
      <c r="D59" s="20">
        <v>124.86969999999999</v>
      </c>
      <c r="E59" s="20">
        <v>114.2877</v>
      </c>
    </row>
    <row r="60" spans="1:5" x14ac:dyDescent="0.3">
      <c r="A60" s="71">
        <v>39326</v>
      </c>
      <c r="B60" s="83" t="str">
        <f>MONTH(Indice_Horas[[#This Row],[Período]])&amp;YEAR(Indice_Horas[[#This Row],[Período]])</f>
        <v>92007</v>
      </c>
      <c r="C60" s="20">
        <v>108.7953</v>
      </c>
      <c r="D60" s="20">
        <v>124.4331</v>
      </c>
      <c r="E60" s="20">
        <v>107.8767</v>
      </c>
    </row>
    <row r="61" spans="1:5" x14ac:dyDescent="0.3">
      <c r="A61" s="71">
        <v>39356</v>
      </c>
      <c r="B61" s="83" t="str">
        <f>MONTH(Indice_Horas[[#This Row],[Período]])&amp;YEAR(Indice_Horas[[#This Row],[Período]])</f>
        <v>102007</v>
      </c>
      <c r="C61" s="20">
        <v>116.0103</v>
      </c>
      <c r="D61" s="20">
        <v>124.6377</v>
      </c>
      <c r="E61" s="20">
        <v>115.5035</v>
      </c>
    </row>
    <row r="62" spans="1:5" x14ac:dyDescent="0.3">
      <c r="A62" s="71">
        <v>39387</v>
      </c>
      <c r="B62" s="83" t="str">
        <f>MONTH(Indice_Horas[[#This Row],[Período]])&amp;YEAR(Indice_Horas[[#This Row],[Período]])</f>
        <v>112007</v>
      </c>
      <c r="C62" s="20">
        <v>113.7255</v>
      </c>
      <c r="D62" s="20">
        <v>127.1648</v>
      </c>
      <c r="E62" s="20">
        <v>112.9361</v>
      </c>
    </row>
    <row r="63" spans="1:5" x14ac:dyDescent="0.3">
      <c r="A63" s="71">
        <v>39417</v>
      </c>
      <c r="B63" s="83" t="str">
        <f>MONTH(Indice_Horas[[#This Row],[Período]])&amp;YEAR(Indice_Horas[[#This Row],[Período]])</f>
        <v>122007</v>
      </c>
      <c r="C63" s="20">
        <v>103.3779</v>
      </c>
      <c r="D63" s="20">
        <v>123.77200000000001</v>
      </c>
      <c r="E63" s="20">
        <v>102.18</v>
      </c>
    </row>
    <row r="64" spans="1:5" x14ac:dyDescent="0.3">
      <c r="A64" s="71">
        <v>39448</v>
      </c>
      <c r="B64" s="83" t="str">
        <f>MONTH(Indice_Horas[[#This Row],[Período]])&amp;YEAR(Indice_Horas[[#This Row],[Período]])</f>
        <v>12008</v>
      </c>
      <c r="C64" s="20">
        <v>108.1692</v>
      </c>
      <c r="D64" s="20">
        <v>126.2915</v>
      </c>
      <c r="E64" s="20">
        <v>107.10469999999999</v>
      </c>
    </row>
    <row r="65" spans="1:5" x14ac:dyDescent="0.3">
      <c r="A65" s="71">
        <v>39479</v>
      </c>
      <c r="B65" s="83" t="str">
        <f>MONTH(Indice_Horas[[#This Row],[Período]])&amp;YEAR(Indice_Horas[[#This Row],[Período]])</f>
        <v>22008</v>
      </c>
      <c r="C65" s="20">
        <v>106.6798</v>
      </c>
      <c r="D65" s="20">
        <v>125.8432</v>
      </c>
      <c r="E65" s="20">
        <v>105.55410000000001</v>
      </c>
    </row>
    <row r="66" spans="1:5" x14ac:dyDescent="0.3">
      <c r="A66" s="71">
        <v>39508</v>
      </c>
      <c r="B66" s="83" t="str">
        <f>MONTH(Indice_Horas[[#This Row],[Período]])&amp;YEAR(Indice_Horas[[#This Row],[Período]])</f>
        <v>32008</v>
      </c>
      <c r="C66" s="20">
        <v>113.9456</v>
      </c>
      <c r="D66" s="20">
        <v>130.05250000000001</v>
      </c>
      <c r="E66" s="20">
        <v>112.99939999999999</v>
      </c>
    </row>
    <row r="67" spans="1:5" x14ac:dyDescent="0.3">
      <c r="A67" s="71">
        <v>39539</v>
      </c>
      <c r="B67" s="83" t="str">
        <f>MONTH(Indice_Horas[[#This Row],[Período]])&amp;YEAR(Indice_Horas[[#This Row],[Período]])</f>
        <v>42008</v>
      </c>
      <c r="C67" s="20">
        <v>117.8638</v>
      </c>
      <c r="D67" s="20">
        <v>132.9402</v>
      </c>
      <c r="E67" s="20">
        <v>116.9781</v>
      </c>
    </row>
    <row r="68" spans="1:5" x14ac:dyDescent="0.3">
      <c r="A68" s="71">
        <v>39569</v>
      </c>
      <c r="B68" s="83" t="str">
        <f>MONTH(Indice_Horas[[#This Row],[Período]])&amp;YEAR(Indice_Horas[[#This Row],[Período]])</f>
        <v>52008</v>
      </c>
      <c r="C68" s="20">
        <v>117.25239999999999</v>
      </c>
      <c r="D68" s="20">
        <v>136.1523</v>
      </c>
      <c r="E68" s="20">
        <v>116.1421</v>
      </c>
    </row>
    <row r="69" spans="1:5" x14ac:dyDescent="0.3">
      <c r="A69" s="71">
        <v>39600</v>
      </c>
      <c r="B69" s="83" t="str">
        <f>MONTH(Indice_Horas[[#This Row],[Período]])&amp;YEAR(Indice_Horas[[#This Row],[Período]])</f>
        <v>62008</v>
      </c>
      <c r="C69" s="20">
        <v>118.634</v>
      </c>
      <c r="D69" s="20">
        <v>139.16370000000001</v>
      </c>
      <c r="E69" s="20">
        <v>117.428</v>
      </c>
    </row>
    <row r="70" spans="1:5" x14ac:dyDescent="0.3">
      <c r="A70" s="71">
        <v>39630</v>
      </c>
      <c r="B70" s="83" t="str">
        <f>MONTH(Indice_Horas[[#This Row],[Período]])&amp;YEAR(Indice_Horas[[#This Row],[Período]])</f>
        <v>72008</v>
      </c>
      <c r="C70" s="20">
        <v>121.18640000000001</v>
      </c>
      <c r="D70" s="20">
        <v>138.88290000000001</v>
      </c>
      <c r="E70" s="20">
        <v>120.1469</v>
      </c>
    </row>
    <row r="71" spans="1:5" x14ac:dyDescent="0.3">
      <c r="A71" s="71">
        <v>39661</v>
      </c>
      <c r="B71" s="83" t="str">
        <f>MONTH(Indice_Horas[[#This Row],[Período]])&amp;YEAR(Indice_Horas[[#This Row],[Período]])</f>
        <v>82008</v>
      </c>
      <c r="C71" s="20">
        <v>121.5431</v>
      </c>
      <c r="D71" s="20">
        <v>140.97030000000001</v>
      </c>
      <c r="E71" s="20">
        <v>120.4019</v>
      </c>
    </row>
    <row r="72" spans="1:5" x14ac:dyDescent="0.3">
      <c r="A72" s="71">
        <v>39692</v>
      </c>
      <c r="B72" s="83" t="str">
        <f>MONTH(Indice_Horas[[#This Row],[Período]])&amp;YEAR(Indice_Horas[[#This Row],[Período]])</f>
        <v>92008</v>
      </c>
      <c r="C72" s="20">
        <v>124.70740000000001</v>
      </c>
      <c r="D72" s="20">
        <v>139.46530000000001</v>
      </c>
      <c r="E72" s="20">
        <v>123.84050000000001</v>
      </c>
    </row>
    <row r="73" spans="1:5" x14ac:dyDescent="0.3">
      <c r="A73" s="71">
        <v>39722</v>
      </c>
      <c r="B73" s="83" t="str">
        <f>MONTH(Indice_Horas[[#This Row],[Período]])&amp;YEAR(Indice_Horas[[#This Row],[Período]])</f>
        <v>102008</v>
      </c>
      <c r="C73" s="20">
        <v>121.2929</v>
      </c>
      <c r="D73" s="20">
        <v>141.24520000000001</v>
      </c>
      <c r="E73" s="20">
        <v>120.12090000000001</v>
      </c>
    </row>
    <row r="74" spans="1:5" x14ac:dyDescent="0.3">
      <c r="A74" s="71">
        <v>39753</v>
      </c>
      <c r="B74" s="83" t="str">
        <f>MONTH(Indice_Horas[[#This Row],[Período]])&amp;YEAR(Indice_Horas[[#This Row],[Período]])</f>
        <v>112008</v>
      </c>
      <c r="C74" s="20">
        <v>113.21299999999999</v>
      </c>
      <c r="D74" s="20">
        <v>143.42670000000001</v>
      </c>
      <c r="E74" s="20">
        <v>111.43819999999999</v>
      </c>
    </row>
    <row r="75" spans="1:5" x14ac:dyDescent="0.3">
      <c r="A75" s="71">
        <v>39783</v>
      </c>
      <c r="B75" s="83" t="str">
        <f>MONTH(Indice_Horas[[#This Row],[Período]])&amp;YEAR(Indice_Horas[[#This Row],[Período]])</f>
        <v>122008</v>
      </c>
      <c r="C75" s="20">
        <v>95.869600000000005</v>
      </c>
      <c r="D75" s="20">
        <v>140.29259999999999</v>
      </c>
      <c r="E75" s="20">
        <v>93.260099999999994</v>
      </c>
    </row>
    <row r="76" spans="1:5" x14ac:dyDescent="0.3">
      <c r="A76" s="71">
        <v>39814</v>
      </c>
      <c r="B76" s="83" t="str">
        <f>MONTH(Indice_Horas[[#This Row],[Período]])&amp;YEAR(Indice_Horas[[#This Row],[Período]])</f>
        <v>12009</v>
      </c>
      <c r="C76" s="20">
        <v>97.916200000000003</v>
      </c>
      <c r="D76" s="20">
        <v>141.03100000000001</v>
      </c>
      <c r="E76" s="20">
        <v>95.383499999999998</v>
      </c>
    </row>
    <row r="77" spans="1:5" x14ac:dyDescent="0.3">
      <c r="A77" s="71">
        <v>39845</v>
      </c>
      <c r="B77" s="83" t="str">
        <f>MONTH(Indice_Horas[[#This Row],[Período]])&amp;YEAR(Indice_Horas[[#This Row],[Período]])</f>
        <v>22009</v>
      </c>
      <c r="C77" s="20">
        <v>95.741699999999994</v>
      </c>
      <c r="D77" s="20">
        <v>134.31450000000001</v>
      </c>
      <c r="E77" s="20">
        <v>93.475899999999996</v>
      </c>
    </row>
    <row r="78" spans="1:5" x14ac:dyDescent="0.3">
      <c r="A78" s="71">
        <v>39873</v>
      </c>
      <c r="B78" s="83" t="str">
        <f>MONTH(Indice_Horas[[#This Row],[Período]])&amp;YEAR(Indice_Horas[[#This Row],[Período]])</f>
        <v>32009</v>
      </c>
      <c r="C78" s="20">
        <v>102.87430000000001</v>
      </c>
      <c r="D78" s="20">
        <v>135.14789999999999</v>
      </c>
      <c r="E78" s="20">
        <v>100.9785</v>
      </c>
    </row>
    <row r="79" spans="1:5" x14ac:dyDescent="0.3">
      <c r="A79" s="71">
        <v>39904</v>
      </c>
      <c r="B79" s="83" t="str">
        <f>MONTH(Indice_Horas[[#This Row],[Período]])&amp;YEAR(Indice_Horas[[#This Row],[Período]])</f>
        <v>42009</v>
      </c>
      <c r="C79" s="20">
        <v>100.152</v>
      </c>
      <c r="D79" s="20">
        <v>134.67420000000001</v>
      </c>
      <c r="E79" s="20">
        <v>98.124099999999999</v>
      </c>
    </row>
    <row r="80" spans="1:5" x14ac:dyDescent="0.3">
      <c r="A80" s="71">
        <v>39934</v>
      </c>
      <c r="B80" s="83" t="str">
        <f>MONTH(Indice_Horas[[#This Row],[Período]])&amp;YEAR(Indice_Horas[[#This Row],[Período]])</f>
        <v>52009</v>
      </c>
      <c r="C80" s="20">
        <v>102.5209</v>
      </c>
      <c r="D80" s="20">
        <v>134.76920000000001</v>
      </c>
      <c r="E80" s="20">
        <v>100.6266</v>
      </c>
    </row>
    <row r="81" spans="1:5" x14ac:dyDescent="0.3">
      <c r="A81" s="71">
        <v>39965</v>
      </c>
      <c r="B81" s="83" t="str">
        <f>MONTH(Indice_Horas[[#This Row],[Período]])&amp;YEAR(Indice_Horas[[#This Row],[Período]])</f>
        <v>62009</v>
      </c>
      <c r="C81" s="20">
        <v>102.7912</v>
      </c>
      <c r="D81" s="20">
        <v>134.94370000000001</v>
      </c>
      <c r="E81" s="20">
        <v>100.9025</v>
      </c>
    </row>
    <row r="82" spans="1:5" x14ac:dyDescent="0.3">
      <c r="A82" s="71">
        <v>39995</v>
      </c>
      <c r="B82" s="83" t="str">
        <f>MONTH(Indice_Horas[[#This Row],[Período]])&amp;YEAR(Indice_Horas[[#This Row],[Período]])</f>
        <v>72009</v>
      </c>
      <c r="C82" s="20">
        <v>105.779</v>
      </c>
      <c r="D82" s="20">
        <v>132.36770000000001</v>
      </c>
      <c r="E82" s="20">
        <v>104.2171</v>
      </c>
    </row>
    <row r="83" spans="1:5" x14ac:dyDescent="0.3">
      <c r="A83" s="71">
        <v>40026</v>
      </c>
      <c r="B83" s="83" t="str">
        <f>MONTH(Indice_Horas[[#This Row],[Período]])&amp;YEAR(Indice_Horas[[#This Row],[Período]])</f>
        <v>82009</v>
      </c>
      <c r="C83" s="20">
        <v>106.0337</v>
      </c>
      <c r="D83" s="20">
        <v>132.6669</v>
      </c>
      <c r="E83" s="20">
        <v>104.4692</v>
      </c>
    </row>
    <row r="84" spans="1:5" x14ac:dyDescent="0.3">
      <c r="A84" s="71">
        <v>40057</v>
      </c>
      <c r="B84" s="83" t="str">
        <f>MONTH(Indice_Horas[[#This Row],[Período]])&amp;YEAR(Indice_Horas[[#This Row],[Período]])</f>
        <v>92009</v>
      </c>
      <c r="C84" s="20">
        <v>107.4325</v>
      </c>
      <c r="D84" s="20">
        <v>133.00989999999999</v>
      </c>
      <c r="E84" s="20">
        <v>105.93</v>
      </c>
    </row>
    <row r="85" spans="1:5" x14ac:dyDescent="0.3">
      <c r="A85" s="71">
        <v>40087</v>
      </c>
      <c r="B85" s="83" t="str">
        <f>MONTH(Indice_Horas[[#This Row],[Período]])&amp;YEAR(Indice_Horas[[#This Row],[Período]])</f>
        <v>102009</v>
      </c>
      <c r="C85" s="20">
        <v>110.6724</v>
      </c>
      <c r="D85" s="20">
        <v>133.15100000000001</v>
      </c>
      <c r="E85" s="20">
        <v>109.3519</v>
      </c>
    </row>
    <row r="86" spans="1:5" x14ac:dyDescent="0.3">
      <c r="A86" s="71">
        <v>40118</v>
      </c>
      <c r="B86" s="83" t="str">
        <f>MONTH(Indice_Horas[[#This Row],[Período]])&amp;YEAR(Indice_Horas[[#This Row],[Período]])</f>
        <v>112009</v>
      </c>
      <c r="C86" s="20">
        <v>109.64870000000001</v>
      </c>
      <c r="D86" s="20">
        <v>134.2347</v>
      </c>
      <c r="E86" s="20">
        <v>108.2045</v>
      </c>
    </row>
    <row r="87" spans="1:5" x14ac:dyDescent="0.3">
      <c r="A87" s="71">
        <v>40148</v>
      </c>
      <c r="B87" s="83" t="str">
        <f>MONTH(Indice_Horas[[#This Row],[Período]])&amp;YEAR(Indice_Horas[[#This Row],[Período]])</f>
        <v>122009</v>
      </c>
      <c r="C87" s="20">
        <v>102.95140000000001</v>
      </c>
      <c r="D87" s="20">
        <v>133.76499999999999</v>
      </c>
      <c r="E87" s="20">
        <v>101.1413</v>
      </c>
    </row>
    <row r="88" spans="1:5" x14ac:dyDescent="0.3">
      <c r="A88" s="71">
        <v>40179</v>
      </c>
      <c r="B88" s="83" t="str">
        <f>MONTH(Indice_Horas[[#This Row],[Período]])&amp;YEAR(Indice_Horas[[#This Row],[Período]])</f>
        <v>12010</v>
      </c>
      <c r="C88" s="20">
        <v>102.4072</v>
      </c>
      <c r="D88" s="20">
        <v>135.7268</v>
      </c>
      <c r="E88" s="20">
        <v>100.4499</v>
      </c>
    </row>
    <row r="89" spans="1:5" x14ac:dyDescent="0.3">
      <c r="A89" s="71">
        <v>40210</v>
      </c>
      <c r="B89" s="83" t="str">
        <f>MONTH(Indice_Horas[[#This Row],[Período]])&amp;YEAR(Indice_Horas[[#This Row],[Período]])</f>
        <v>22010</v>
      </c>
      <c r="C89" s="20">
        <v>104.0346</v>
      </c>
      <c r="D89" s="20">
        <v>135.62</v>
      </c>
      <c r="E89" s="20">
        <v>102.17919999999999</v>
      </c>
    </row>
    <row r="90" spans="1:5" x14ac:dyDescent="0.3">
      <c r="A90" s="71">
        <v>40238</v>
      </c>
      <c r="B90" s="83" t="str">
        <f>MONTH(Indice_Horas[[#This Row],[Período]])&amp;YEAR(Indice_Horas[[#This Row],[Período]])</f>
        <v>32010</v>
      </c>
      <c r="C90" s="20">
        <v>118.8871</v>
      </c>
      <c r="D90" s="20">
        <v>138.2355</v>
      </c>
      <c r="E90" s="20">
        <v>117.7505</v>
      </c>
    </row>
    <row r="91" spans="1:5" x14ac:dyDescent="0.3">
      <c r="A91" s="71">
        <v>40269</v>
      </c>
      <c r="B91" s="83" t="str">
        <f>MONTH(Indice_Horas[[#This Row],[Período]])&amp;YEAR(Indice_Horas[[#This Row],[Período]])</f>
        <v>42010</v>
      </c>
      <c r="C91" s="20">
        <v>113.44110000000001</v>
      </c>
      <c r="D91" s="20">
        <v>139.46799999999999</v>
      </c>
      <c r="E91" s="20">
        <v>111.9122</v>
      </c>
    </row>
    <row r="92" spans="1:5" x14ac:dyDescent="0.3">
      <c r="A92" s="71">
        <v>40299</v>
      </c>
      <c r="B92" s="83" t="str">
        <f>MONTH(Indice_Horas[[#This Row],[Período]])&amp;YEAR(Indice_Horas[[#This Row],[Período]])</f>
        <v>52010</v>
      </c>
      <c r="C92" s="20">
        <v>116.8672</v>
      </c>
      <c r="D92" s="20">
        <v>142.16909999999999</v>
      </c>
      <c r="E92" s="20">
        <v>115.3809</v>
      </c>
    </row>
    <row r="93" spans="1:5" x14ac:dyDescent="0.3">
      <c r="A93" s="71">
        <v>40330</v>
      </c>
      <c r="B93" s="83" t="str">
        <f>MONTH(Indice_Horas[[#This Row],[Período]])&amp;YEAR(Indice_Horas[[#This Row],[Período]])</f>
        <v>62010</v>
      </c>
      <c r="C93" s="20">
        <v>113.6409</v>
      </c>
      <c r="D93" s="20">
        <v>144.14330000000001</v>
      </c>
      <c r="E93" s="20">
        <v>111.8492</v>
      </c>
    </row>
    <row r="94" spans="1:5" x14ac:dyDescent="0.3">
      <c r="A94" s="71">
        <v>40360</v>
      </c>
      <c r="B94" s="83" t="str">
        <f>MONTH(Indice_Horas[[#This Row],[Período]])&amp;YEAR(Indice_Horas[[#This Row],[Período]])</f>
        <v>72010</v>
      </c>
      <c r="C94" s="20">
        <v>119.1523</v>
      </c>
      <c r="D94" s="20">
        <v>144.06489999999999</v>
      </c>
      <c r="E94" s="20">
        <v>117.6888</v>
      </c>
    </row>
    <row r="95" spans="1:5" x14ac:dyDescent="0.3">
      <c r="A95" s="71">
        <v>40391</v>
      </c>
      <c r="B95" s="83" t="str">
        <f>MONTH(Indice_Horas[[#This Row],[Período]])&amp;YEAR(Indice_Horas[[#This Row],[Período]])</f>
        <v>82010</v>
      </c>
      <c r="C95" s="20">
        <v>120.24890000000001</v>
      </c>
      <c r="D95" s="20">
        <v>146.7176</v>
      </c>
      <c r="E95" s="20">
        <v>118.69410000000001</v>
      </c>
    </row>
    <row r="96" spans="1:5" x14ac:dyDescent="0.3">
      <c r="A96" s="71">
        <v>40422</v>
      </c>
      <c r="B96" s="83" t="str">
        <f>MONTH(Indice_Horas[[#This Row],[Período]])&amp;YEAR(Indice_Horas[[#This Row],[Período]])</f>
        <v>92010</v>
      </c>
      <c r="C96" s="20">
        <v>118.5125</v>
      </c>
      <c r="D96" s="20">
        <v>147.69739999999999</v>
      </c>
      <c r="E96" s="20">
        <v>116.79810000000001</v>
      </c>
    </row>
    <row r="97" spans="1:5" x14ac:dyDescent="0.3">
      <c r="A97" s="71">
        <v>40452</v>
      </c>
      <c r="B97" s="83" t="str">
        <f>MONTH(Indice_Horas[[#This Row],[Período]])&amp;YEAR(Indice_Horas[[#This Row],[Período]])</f>
        <v>102010</v>
      </c>
      <c r="C97" s="20">
        <v>117.3022</v>
      </c>
      <c r="D97" s="20">
        <v>147.94499999999999</v>
      </c>
      <c r="E97" s="20">
        <v>115.5022</v>
      </c>
    </row>
    <row r="98" spans="1:5" x14ac:dyDescent="0.3">
      <c r="A98" s="71">
        <v>40483</v>
      </c>
      <c r="B98" s="83" t="str">
        <f>MONTH(Indice_Horas[[#This Row],[Período]])&amp;YEAR(Indice_Horas[[#This Row],[Período]])</f>
        <v>112010</v>
      </c>
      <c r="C98" s="20">
        <v>118.85509999999999</v>
      </c>
      <c r="D98" s="20">
        <v>149.75829999999999</v>
      </c>
      <c r="E98" s="20">
        <v>117.0397</v>
      </c>
    </row>
    <row r="99" spans="1:5" x14ac:dyDescent="0.3">
      <c r="A99" s="71">
        <v>40513</v>
      </c>
      <c r="B99" s="83" t="str">
        <f>MONTH(Indice_Horas[[#This Row],[Período]])&amp;YEAR(Indice_Horas[[#This Row],[Período]])</f>
        <v>122010</v>
      </c>
      <c r="C99" s="20">
        <v>113.819</v>
      </c>
      <c r="D99" s="20">
        <v>151.29859999999999</v>
      </c>
      <c r="E99" s="20">
        <v>111.6174</v>
      </c>
    </row>
    <row r="100" spans="1:5" x14ac:dyDescent="0.3">
      <c r="A100" s="71">
        <v>40544</v>
      </c>
      <c r="B100" s="83" t="str">
        <f>MONTH(Indice_Horas[[#This Row],[Período]])&amp;YEAR(Indice_Horas[[#This Row],[Período]])</f>
        <v>12011</v>
      </c>
      <c r="C100" s="20">
        <v>108.8682</v>
      </c>
      <c r="D100" s="20">
        <v>152.89500000000001</v>
      </c>
      <c r="E100" s="20">
        <v>106.28189999999999</v>
      </c>
    </row>
    <row r="101" spans="1:5" x14ac:dyDescent="0.3">
      <c r="A101" s="71">
        <v>40575</v>
      </c>
      <c r="B101" s="83" t="str">
        <f>MONTH(Indice_Horas[[#This Row],[Período]])&amp;YEAR(Indice_Horas[[#This Row],[Período]])</f>
        <v>22011</v>
      </c>
      <c r="C101" s="20">
        <v>112.8107</v>
      </c>
      <c r="D101" s="20">
        <v>150.83799999999999</v>
      </c>
      <c r="E101" s="20">
        <v>110.57689999999999</v>
      </c>
    </row>
    <row r="102" spans="1:5" x14ac:dyDescent="0.3">
      <c r="A102" s="71">
        <v>40603</v>
      </c>
      <c r="B102" s="83" t="str">
        <f>MONTH(Indice_Horas[[#This Row],[Período]])&amp;YEAR(Indice_Horas[[#This Row],[Período]])</f>
        <v>32011</v>
      </c>
      <c r="C102" s="20">
        <v>117.7282</v>
      </c>
      <c r="D102" s="20">
        <v>153.85589999999999</v>
      </c>
      <c r="E102" s="20">
        <v>115.60590000000001</v>
      </c>
    </row>
    <row r="103" spans="1:5" x14ac:dyDescent="0.3">
      <c r="A103" s="71">
        <v>40634</v>
      </c>
      <c r="B103" s="83" t="str">
        <f>MONTH(Indice_Horas[[#This Row],[Período]])&amp;YEAR(Indice_Horas[[#This Row],[Período]])</f>
        <v>42011</v>
      </c>
      <c r="C103" s="20">
        <v>114.48090000000001</v>
      </c>
      <c r="D103" s="20">
        <v>153.47470000000001</v>
      </c>
      <c r="E103" s="20">
        <v>112.19029999999999</v>
      </c>
    </row>
    <row r="104" spans="1:5" x14ac:dyDescent="0.3">
      <c r="A104" s="71">
        <v>40664</v>
      </c>
      <c r="B104" s="83" t="str">
        <f>MONTH(Indice_Horas[[#This Row],[Período]])&amp;YEAR(Indice_Horas[[#This Row],[Período]])</f>
        <v>52011</v>
      </c>
      <c r="C104" s="20">
        <v>121.40779999999999</v>
      </c>
      <c r="D104" s="20">
        <v>156.74860000000001</v>
      </c>
      <c r="E104" s="20">
        <v>119.3318</v>
      </c>
    </row>
    <row r="105" spans="1:5" x14ac:dyDescent="0.3">
      <c r="A105" s="71">
        <v>40695</v>
      </c>
      <c r="B105" s="83" t="str">
        <f>MONTH(Indice_Horas[[#This Row],[Período]])&amp;YEAR(Indice_Horas[[#This Row],[Período]])</f>
        <v>62011</v>
      </c>
      <c r="C105" s="20">
        <v>117.5692</v>
      </c>
      <c r="D105" s="20">
        <v>157.77770000000001</v>
      </c>
      <c r="E105" s="20">
        <v>115.2072</v>
      </c>
    </row>
    <row r="106" spans="1:5" x14ac:dyDescent="0.3">
      <c r="A106" s="71">
        <v>40725</v>
      </c>
      <c r="B106" s="83" t="str">
        <f>MONTH(Indice_Horas[[#This Row],[Período]])&amp;YEAR(Indice_Horas[[#This Row],[Período]])</f>
        <v>72011</v>
      </c>
      <c r="C106" s="20">
        <v>120.0123</v>
      </c>
      <c r="D106" s="20">
        <v>157.03319999999999</v>
      </c>
      <c r="E106" s="20">
        <v>117.83759999999999</v>
      </c>
    </row>
    <row r="107" spans="1:5" x14ac:dyDescent="0.3">
      <c r="A107" s="71">
        <v>40756</v>
      </c>
      <c r="B107" s="83" t="str">
        <f>MONTH(Indice_Horas[[#This Row],[Período]])&amp;YEAR(Indice_Horas[[#This Row],[Período]])</f>
        <v>82011</v>
      </c>
      <c r="C107" s="20">
        <v>123.6477</v>
      </c>
      <c r="D107" s="20">
        <v>157.8562</v>
      </c>
      <c r="E107" s="20">
        <v>121.6383</v>
      </c>
    </row>
    <row r="108" spans="1:5" x14ac:dyDescent="0.3">
      <c r="A108" s="71">
        <v>40787</v>
      </c>
      <c r="B108" s="83" t="str">
        <f>MONTH(Indice_Horas[[#This Row],[Período]])&amp;YEAR(Indice_Horas[[#This Row],[Período]])</f>
        <v>92011</v>
      </c>
      <c r="C108" s="20">
        <v>119.95440000000001</v>
      </c>
      <c r="D108" s="20">
        <v>158.4999</v>
      </c>
      <c r="E108" s="20">
        <v>117.6902</v>
      </c>
    </row>
    <row r="109" spans="1:5" x14ac:dyDescent="0.3">
      <c r="A109" s="71">
        <v>40817</v>
      </c>
      <c r="B109" s="83" t="str">
        <f>MONTH(Indice_Horas[[#This Row],[Período]])&amp;YEAR(Indice_Horas[[#This Row],[Período]])</f>
        <v>102011</v>
      </c>
      <c r="C109" s="20">
        <v>119.33450000000001</v>
      </c>
      <c r="D109" s="20">
        <v>157.27969999999999</v>
      </c>
      <c r="E109" s="20">
        <v>117.10550000000001</v>
      </c>
    </row>
    <row r="110" spans="1:5" x14ac:dyDescent="0.3">
      <c r="A110" s="71">
        <v>40848</v>
      </c>
      <c r="B110" s="83" t="str">
        <f>MONTH(Indice_Horas[[#This Row],[Período]])&amp;YEAR(Indice_Horas[[#This Row],[Período]])</f>
        <v>112011</v>
      </c>
      <c r="C110" s="20">
        <v>119.7022</v>
      </c>
      <c r="D110" s="20">
        <v>160.32230000000001</v>
      </c>
      <c r="E110" s="20">
        <v>117.31610000000001</v>
      </c>
    </row>
    <row r="111" spans="1:5" x14ac:dyDescent="0.3">
      <c r="A111" s="71">
        <v>40878</v>
      </c>
      <c r="B111" s="83" t="str">
        <f>MONTH(Indice_Horas[[#This Row],[Período]])&amp;YEAR(Indice_Horas[[#This Row],[Período]])</f>
        <v>122011</v>
      </c>
      <c r="C111" s="20">
        <v>112.15470000000001</v>
      </c>
      <c r="D111" s="20">
        <v>155.4008</v>
      </c>
      <c r="E111" s="20">
        <v>109.6143</v>
      </c>
    </row>
    <row r="112" spans="1:5" x14ac:dyDescent="0.3">
      <c r="A112" s="71">
        <v>40909</v>
      </c>
      <c r="B112" s="83" t="str">
        <f>MONTH(Indice_Horas[[#This Row],[Período]])&amp;YEAR(Indice_Horas[[#This Row],[Período]])</f>
        <v>12012</v>
      </c>
      <c r="C112" s="20">
        <v>111.7731</v>
      </c>
      <c r="D112" s="20">
        <v>159.33949999999999</v>
      </c>
      <c r="E112" s="20">
        <v>108.9789</v>
      </c>
    </row>
    <row r="113" spans="1:5" x14ac:dyDescent="0.3">
      <c r="A113" s="71">
        <v>40940</v>
      </c>
      <c r="B113" s="83" t="str">
        <f>MONTH(Indice_Horas[[#This Row],[Período]])&amp;YEAR(Indice_Horas[[#This Row],[Período]])</f>
        <v>22012</v>
      </c>
      <c r="C113" s="20">
        <v>112.02719999999999</v>
      </c>
      <c r="D113" s="20">
        <v>156.65799999999999</v>
      </c>
      <c r="E113" s="20">
        <v>109.4055</v>
      </c>
    </row>
    <row r="114" spans="1:5" x14ac:dyDescent="0.3">
      <c r="A114" s="71">
        <v>40969</v>
      </c>
      <c r="B114" s="83" t="str">
        <f>MONTH(Indice_Horas[[#This Row],[Período]])&amp;YEAR(Indice_Horas[[#This Row],[Período]])</f>
        <v>32012</v>
      </c>
      <c r="C114" s="20">
        <v>123.3365</v>
      </c>
      <c r="D114" s="20">
        <v>158.93989999999999</v>
      </c>
      <c r="E114" s="20">
        <v>121.24509999999999</v>
      </c>
    </row>
    <row r="115" spans="1:5" x14ac:dyDescent="0.3">
      <c r="A115" s="71">
        <v>41000</v>
      </c>
      <c r="B115" s="83" t="str">
        <f>MONTH(Indice_Horas[[#This Row],[Período]])&amp;YEAR(Indice_Horas[[#This Row],[Período]])</f>
        <v>42012</v>
      </c>
      <c r="C115" s="20">
        <v>115.71080000000001</v>
      </c>
      <c r="D115" s="20">
        <v>158.43520000000001</v>
      </c>
      <c r="E115" s="20">
        <v>113.2011</v>
      </c>
    </row>
    <row r="116" spans="1:5" x14ac:dyDescent="0.3">
      <c r="A116" s="71">
        <v>41030</v>
      </c>
      <c r="B116" s="83" t="str">
        <f>MONTH(Indice_Horas[[#This Row],[Período]])&amp;YEAR(Indice_Horas[[#This Row],[Período]])</f>
        <v>52012</v>
      </c>
      <c r="C116" s="20">
        <v>120.1045</v>
      </c>
      <c r="D116" s="20">
        <v>163.37110000000001</v>
      </c>
      <c r="E116" s="20">
        <v>117.5629</v>
      </c>
    </row>
    <row r="117" spans="1:5" x14ac:dyDescent="0.3">
      <c r="A117" s="71">
        <v>41061</v>
      </c>
      <c r="B117" s="83" t="str">
        <f>MONTH(Indice_Horas[[#This Row],[Período]])&amp;YEAR(Indice_Horas[[#This Row],[Período]])</f>
        <v>62012</v>
      </c>
      <c r="C117" s="20">
        <v>119.21429999999999</v>
      </c>
      <c r="D117" s="20">
        <v>164.98490000000001</v>
      </c>
      <c r="E117" s="20">
        <v>116.5257</v>
      </c>
    </row>
    <row r="118" spans="1:5" x14ac:dyDescent="0.3">
      <c r="A118" s="71">
        <v>41091</v>
      </c>
      <c r="B118" s="83" t="str">
        <f>MONTH(Indice_Horas[[#This Row],[Período]])&amp;YEAR(Indice_Horas[[#This Row],[Período]])</f>
        <v>72012</v>
      </c>
      <c r="C118" s="20">
        <v>124.8445</v>
      </c>
      <c r="D118" s="20">
        <v>166.5564</v>
      </c>
      <c r="E118" s="20">
        <v>122.3942</v>
      </c>
    </row>
    <row r="119" spans="1:5" x14ac:dyDescent="0.3">
      <c r="A119" s="71">
        <v>41122</v>
      </c>
      <c r="B119" s="83" t="str">
        <f>MONTH(Indice_Horas[[#This Row],[Período]])&amp;YEAR(Indice_Horas[[#This Row],[Período]])</f>
        <v>82012</v>
      </c>
      <c r="C119" s="20">
        <v>128.1019</v>
      </c>
      <c r="D119" s="20">
        <v>170.41079999999999</v>
      </c>
      <c r="E119" s="20">
        <v>125.61660000000001</v>
      </c>
    </row>
    <row r="120" spans="1:5" x14ac:dyDescent="0.3">
      <c r="A120" s="71">
        <v>41153</v>
      </c>
      <c r="B120" s="83" t="str">
        <f>MONTH(Indice_Horas[[#This Row],[Período]])&amp;YEAR(Indice_Horas[[#This Row],[Período]])</f>
        <v>92012</v>
      </c>
      <c r="C120" s="20">
        <v>121.08669999999999</v>
      </c>
      <c r="D120" s="20">
        <v>171.1362</v>
      </c>
      <c r="E120" s="20">
        <v>118.1467</v>
      </c>
    </row>
    <row r="121" spans="1:5" x14ac:dyDescent="0.3">
      <c r="A121" s="71">
        <v>41183</v>
      </c>
      <c r="B121" s="83" t="str">
        <f>MONTH(Indice_Horas[[#This Row],[Período]])&amp;YEAR(Indice_Horas[[#This Row],[Período]])</f>
        <v>102012</v>
      </c>
      <c r="C121" s="20">
        <v>126.9585</v>
      </c>
      <c r="D121" s="20">
        <v>171.6764</v>
      </c>
      <c r="E121" s="20">
        <v>124.3317</v>
      </c>
    </row>
    <row r="122" spans="1:5" x14ac:dyDescent="0.3">
      <c r="A122" s="71">
        <v>41214</v>
      </c>
      <c r="B122" s="83" t="str">
        <f>MONTH(Indice_Horas[[#This Row],[Período]])&amp;YEAR(Indice_Horas[[#This Row],[Período]])</f>
        <v>112012</v>
      </c>
      <c r="C122" s="20">
        <v>122.2916</v>
      </c>
      <c r="D122" s="20">
        <v>171.64750000000001</v>
      </c>
      <c r="E122" s="20">
        <v>119.39230000000001</v>
      </c>
    </row>
    <row r="123" spans="1:5" x14ac:dyDescent="0.3">
      <c r="A123" s="71">
        <v>41244</v>
      </c>
      <c r="B123" s="83" t="str">
        <f>MONTH(Indice_Horas[[#This Row],[Período]])&amp;YEAR(Indice_Horas[[#This Row],[Período]])</f>
        <v>122012</v>
      </c>
      <c r="C123" s="20">
        <v>115.0072</v>
      </c>
      <c r="D123" s="20">
        <v>167.9068</v>
      </c>
      <c r="E123" s="20">
        <v>111.8998</v>
      </c>
    </row>
    <row r="124" spans="1:5" x14ac:dyDescent="0.3">
      <c r="A124" s="71">
        <v>41275</v>
      </c>
      <c r="B124" s="83" t="str">
        <f>MONTH(Indice_Horas[[#This Row],[Período]])&amp;YEAR(Indice_Horas[[#This Row],[Período]])</f>
        <v>12013</v>
      </c>
      <c r="C124" s="20">
        <v>122.1671</v>
      </c>
      <c r="D124" s="20">
        <v>174.27780000000001</v>
      </c>
      <c r="E124" s="20">
        <v>119.10599999999999</v>
      </c>
    </row>
    <row r="125" spans="1:5" x14ac:dyDescent="0.3">
      <c r="A125" s="71">
        <v>41306</v>
      </c>
      <c r="B125" s="83" t="str">
        <f>MONTH(Indice_Horas[[#This Row],[Período]])&amp;YEAR(Indice_Horas[[#This Row],[Período]])</f>
        <v>22013</v>
      </c>
      <c r="C125" s="20">
        <v>114.357</v>
      </c>
      <c r="D125" s="20">
        <v>170.88589999999999</v>
      </c>
      <c r="E125" s="20">
        <v>111.0364</v>
      </c>
    </row>
    <row r="126" spans="1:5" x14ac:dyDescent="0.3">
      <c r="A126" s="71">
        <v>41334</v>
      </c>
      <c r="B126" s="83" t="str">
        <f>MONTH(Indice_Horas[[#This Row],[Período]])&amp;YEAR(Indice_Horas[[#This Row],[Período]])</f>
        <v>32013</v>
      </c>
      <c r="C126" s="20">
        <v>123.5575</v>
      </c>
      <c r="D126" s="20">
        <v>172.21549999999999</v>
      </c>
      <c r="E126" s="20">
        <v>120.6992</v>
      </c>
    </row>
    <row r="127" spans="1:5" x14ac:dyDescent="0.3">
      <c r="A127" s="71">
        <v>41365</v>
      </c>
      <c r="B127" s="83" t="str">
        <f>MONTH(Indice_Horas[[#This Row],[Período]])&amp;YEAR(Indice_Horas[[#This Row],[Período]])</f>
        <v>42013</v>
      </c>
      <c r="C127" s="20">
        <v>129.57669999999999</v>
      </c>
      <c r="D127" s="20">
        <v>171.197</v>
      </c>
      <c r="E127" s="20">
        <v>127.1319</v>
      </c>
    </row>
    <row r="128" spans="1:5" x14ac:dyDescent="0.3">
      <c r="A128" s="71">
        <v>41395</v>
      </c>
      <c r="B128" s="83" t="str">
        <f>MONTH(Indice_Horas[[#This Row],[Período]])&amp;YEAR(Indice_Horas[[#This Row],[Período]])</f>
        <v>52013</v>
      </c>
      <c r="C128" s="20">
        <v>128.26830000000001</v>
      </c>
      <c r="D128" s="20">
        <v>171.0745</v>
      </c>
      <c r="E128" s="20">
        <v>125.75369999999999</v>
      </c>
    </row>
    <row r="129" spans="1:5" x14ac:dyDescent="0.3">
      <c r="A129" s="71">
        <v>41426</v>
      </c>
      <c r="B129" s="83" t="str">
        <f>MONTH(Indice_Horas[[#This Row],[Período]])&amp;YEAR(Indice_Horas[[#This Row],[Período]])</f>
        <v>62013</v>
      </c>
      <c r="C129" s="20">
        <v>123.9148</v>
      </c>
      <c r="D129" s="20">
        <v>171.70750000000001</v>
      </c>
      <c r="E129" s="20">
        <v>121.1074</v>
      </c>
    </row>
    <row r="130" spans="1:5" x14ac:dyDescent="0.3">
      <c r="A130" s="71">
        <v>41456</v>
      </c>
      <c r="B130" s="83" t="str">
        <f>MONTH(Indice_Horas[[#This Row],[Período]])&amp;YEAR(Indice_Horas[[#This Row],[Período]])</f>
        <v>72013</v>
      </c>
      <c r="C130" s="20">
        <v>127.28100000000001</v>
      </c>
      <c r="D130" s="20">
        <v>170.83609999999999</v>
      </c>
      <c r="E130" s="20">
        <v>124.7225</v>
      </c>
    </row>
    <row r="131" spans="1:5" x14ac:dyDescent="0.3">
      <c r="A131" s="71">
        <v>41487</v>
      </c>
      <c r="B131" s="83" t="str">
        <f>MONTH(Indice_Horas[[#This Row],[Período]])&amp;YEAR(Indice_Horas[[#This Row],[Período]])</f>
        <v>82013</v>
      </c>
      <c r="C131" s="20">
        <v>130.0881</v>
      </c>
      <c r="D131" s="20">
        <v>176.39670000000001</v>
      </c>
      <c r="E131" s="20">
        <v>127.36790000000001</v>
      </c>
    </row>
    <row r="132" spans="1:5" x14ac:dyDescent="0.3">
      <c r="A132" s="71">
        <v>41518</v>
      </c>
      <c r="B132" s="83" t="str">
        <f>MONTH(Indice_Horas[[#This Row],[Período]])&amp;YEAR(Indice_Horas[[#This Row],[Período]])</f>
        <v>92013</v>
      </c>
      <c r="C132" s="20">
        <v>123.9718</v>
      </c>
      <c r="D132" s="20">
        <v>168.977</v>
      </c>
      <c r="E132" s="20">
        <v>121.32810000000001</v>
      </c>
    </row>
    <row r="133" spans="1:5" x14ac:dyDescent="0.3">
      <c r="A133" s="71">
        <v>41548</v>
      </c>
      <c r="B133" s="83" t="str">
        <f>MONTH(Indice_Horas[[#This Row],[Período]])&amp;YEAR(Indice_Horas[[#This Row],[Período]])</f>
        <v>102013</v>
      </c>
      <c r="C133" s="20">
        <v>129.69980000000001</v>
      </c>
      <c r="D133" s="20">
        <v>176.42150000000001</v>
      </c>
      <c r="E133" s="20">
        <v>126.9552</v>
      </c>
    </row>
    <row r="134" spans="1:5" x14ac:dyDescent="0.3">
      <c r="A134" s="71">
        <v>41579</v>
      </c>
      <c r="B134" s="83" t="str">
        <f>MONTH(Indice_Horas[[#This Row],[Período]])&amp;YEAR(Indice_Horas[[#This Row],[Período]])</f>
        <v>112013</v>
      </c>
      <c r="C134" s="20">
        <v>122.41079999999999</v>
      </c>
      <c r="D134" s="20">
        <v>174.87780000000001</v>
      </c>
      <c r="E134" s="20">
        <v>119.3287</v>
      </c>
    </row>
    <row r="135" spans="1:5" x14ac:dyDescent="0.3">
      <c r="A135" s="71">
        <v>41609</v>
      </c>
      <c r="B135" s="83" t="str">
        <f>MONTH(Indice_Horas[[#This Row],[Período]])&amp;YEAR(Indice_Horas[[#This Row],[Período]])</f>
        <v>122013</v>
      </c>
      <c r="C135" s="20">
        <v>111.19240000000001</v>
      </c>
      <c r="D135" s="20">
        <v>170.92660000000001</v>
      </c>
      <c r="E135" s="20">
        <v>107.6835</v>
      </c>
    </row>
    <row r="136" spans="1:5" x14ac:dyDescent="0.3">
      <c r="A136" s="71">
        <v>41640</v>
      </c>
      <c r="B136" s="83" t="str">
        <f>MONTH(Indice_Horas[[#This Row],[Período]])&amp;YEAR(Indice_Horas[[#This Row],[Período]])</f>
        <v>12014</v>
      </c>
      <c r="C136" s="20">
        <v>120.2398</v>
      </c>
      <c r="D136" s="20">
        <v>175.261</v>
      </c>
      <c r="E136" s="20">
        <v>117.0077</v>
      </c>
    </row>
    <row r="137" spans="1:5" x14ac:dyDescent="0.3">
      <c r="A137" s="71">
        <v>41671</v>
      </c>
      <c r="B137" s="83" t="str">
        <f>MONTH(Indice_Horas[[#This Row],[Período]])&amp;YEAR(Indice_Horas[[#This Row],[Período]])</f>
        <v>22014</v>
      </c>
      <c r="C137" s="20">
        <v>123.3485</v>
      </c>
      <c r="D137" s="20">
        <v>172.73840000000001</v>
      </c>
      <c r="E137" s="20">
        <v>120.4472</v>
      </c>
    </row>
    <row r="138" spans="1:5" x14ac:dyDescent="0.3">
      <c r="A138" s="71">
        <v>41699</v>
      </c>
      <c r="B138" s="83" t="str">
        <f>MONTH(Indice_Horas[[#This Row],[Período]])&amp;YEAR(Indice_Horas[[#This Row],[Período]])</f>
        <v>32014</v>
      </c>
      <c r="C138" s="20">
        <v>120.3809</v>
      </c>
      <c r="D138" s="20">
        <v>172.57259999999999</v>
      </c>
      <c r="E138" s="20">
        <v>117.315</v>
      </c>
    </row>
    <row r="139" spans="1:5" x14ac:dyDescent="0.3">
      <c r="A139" s="71">
        <v>41730</v>
      </c>
      <c r="B139" s="83" t="str">
        <f>MONTH(Indice_Horas[[#This Row],[Período]])&amp;YEAR(Indice_Horas[[#This Row],[Período]])</f>
        <v>42014</v>
      </c>
      <c r="C139" s="20">
        <v>121.5219</v>
      </c>
      <c r="D139" s="20">
        <v>175.86160000000001</v>
      </c>
      <c r="E139" s="20">
        <v>118.32980000000001</v>
      </c>
    </row>
    <row r="140" spans="1:5" x14ac:dyDescent="0.3">
      <c r="A140" s="71">
        <v>41760</v>
      </c>
      <c r="B140" s="83" t="str">
        <f>MONTH(Indice_Horas[[#This Row],[Período]])&amp;YEAR(Indice_Horas[[#This Row],[Período]])</f>
        <v>52014</v>
      </c>
      <c r="C140" s="20">
        <v>123.28870000000001</v>
      </c>
      <c r="D140" s="20">
        <v>173.93279999999999</v>
      </c>
      <c r="E140" s="20">
        <v>120.3137</v>
      </c>
    </row>
    <row r="141" spans="1:5" x14ac:dyDescent="0.3">
      <c r="A141" s="71">
        <v>41791</v>
      </c>
      <c r="B141" s="83" t="str">
        <f>MONTH(Indice_Horas[[#This Row],[Período]])&amp;YEAR(Indice_Horas[[#This Row],[Período]])</f>
        <v>62014</v>
      </c>
      <c r="C141" s="20">
        <v>118.3386</v>
      </c>
      <c r="D141" s="20">
        <v>171.39230000000001</v>
      </c>
      <c r="E141" s="20">
        <v>115.2221</v>
      </c>
    </row>
    <row r="142" spans="1:5" x14ac:dyDescent="0.3">
      <c r="A142" s="71">
        <v>41821</v>
      </c>
      <c r="B142" s="83" t="str">
        <f>MONTH(Indice_Horas[[#This Row],[Período]])&amp;YEAR(Indice_Horas[[#This Row],[Período]])</f>
        <v>72014</v>
      </c>
      <c r="C142" s="20">
        <v>124.8634</v>
      </c>
      <c r="D142" s="20">
        <v>172.3339</v>
      </c>
      <c r="E142" s="20">
        <v>122.0749</v>
      </c>
    </row>
    <row r="143" spans="1:5" x14ac:dyDescent="0.3">
      <c r="A143" s="71">
        <v>41852</v>
      </c>
      <c r="B143" s="83" t="str">
        <f>MONTH(Indice_Horas[[#This Row],[Período]])&amp;YEAR(Indice_Horas[[#This Row],[Período]])</f>
        <v>82014</v>
      </c>
      <c r="C143" s="20">
        <v>120.407</v>
      </c>
      <c r="D143" s="20">
        <v>173.9513</v>
      </c>
      <c r="E143" s="20">
        <v>117.2617</v>
      </c>
    </row>
    <row r="144" spans="1:5" x14ac:dyDescent="0.3">
      <c r="A144" s="71">
        <v>41883</v>
      </c>
      <c r="B144" s="83" t="str">
        <f>MONTH(Indice_Horas[[#This Row],[Período]])&amp;YEAR(Indice_Horas[[#This Row],[Período]])</f>
        <v>92014</v>
      </c>
      <c r="C144" s="20">
        <v>122.5971</v>
      </c>
      <c r="D144" s="20">
        <v>171.8108</v>
      </c>
      <c r="E144" s="20">
        <v>119.70610000000001</v>
      </c>
    </row>
    <row r="145" spans="1:5" x14ac:dyDescent="0.3">
      <c r="A145" s="71">
        <v>41913</v>
      </c>
      <c r="B145" s="83" t="str">
        <f>MONTH(Indice_Horas[[#This Row],[Período]])&amp;YEAR(Indice_Horas[[#This Row],[Período]])</f>
        <v>102014</v>
      </c>
      <c r="C145" s="20">
        <v>123.5654</v>
      </c>
      <c r="D145" s="20">
        <v>172.58109999999999</v>
      </c>
      <c r="E145" s="20">
        <v>120.6861</v>
      </c>
    </row>
    <row r="146" spans="1:5" x14ac:dyDescent="0.3">
      <c r="A146" s="71">
        <v>41944</v>
      </c>
      <c r="B146" s="83" t="str">
        <f>MONTH(Indice_Horas[[#This Row],[Período]])&amp;YEAR(Indice_Horas[[#This Row],[Período]])</f>
        <v>112014</v>
      </c>
      <c r="C146" s="20">
        <v>116.4248</v>
      </c>
      <c r="D146" s="20">
        <v>171.70359999999999</v>
      </c>
      <c r="E146" s="20">
        <v>113.1776</v>
      </c>
    </row>
    <row r="147" spans="1:5" x14ac:dyDescent="0.3">
      <c r="A147" s="71">
        <v>41974</v>
      </c>
      <c r="B147" s="83" t="str">
        <f>MONTH(Indice_Horas[[#This Row],[Período]])&amp;YEAR(Indice_Horas[[#This Row],[Período]])</f>
        <v>122014</v>
      </c>
      <c r="C147" s="20">
        <v>103.4205</v>
      </c>
      <c r="D147" s="20">
        <v>166.77809999999999</v>
      </c>
      <c r="E147" s="20">
        <v>99.698700000000002</v>
      </c>
    </row>
    <row r="148" spans="1:5" x14ac:dyDescent="0.3">
      <c r="A148" s="71">
        <v>42005</v>
      </c>
      <c r="B148" s="83" t="str">
        <f>MONTH(Indice_Horas[[#This Row],[Período]])&amp;YEAR(Indice_Horas[[#This Row],[Período]])</f>
        <v>12015</v>
      </c>
      <c r="C148" s="20">
        <v>110.31180000000001</v>
      </c>
      <c r="D148" s="20">
        <v>169.9949</v>
      </c>
      <c r="E148" s="20">
        <v>106.80589999999999</v>
      </c>
    </row>
    <row r="149" spans="1:5" x14ac:dyDescent="0.3">
      <c r="A149" s="71">
        <v>42036</v>
      </c>
      <c r="B149" s="83" t="str">
        <f>MONTH(Indice_Horas[[#This Row],[Período]])&amp;YEAR(Indice_Horas[[#This Row],[Período]])</f>
        <v>22015</v>
      </c>
      <c r="C149" s="20">
        <v>106.1643</v>
      </c>
      <c r="D149" s="20">
        <v>185.9016</v>
      </c>
      <c r="E149" s="20">
        <v>101.4804</v>
      </c>
    </row>
    <row r="150" spans="1:5" x14ac:dyDescent="0.3">
      <c r="A150" s="71">
        <v>42064</v>
      </c>
      <c r="B150" s="83" t="str">
        <f>MONTH(Indice_Horas[[#This Row],[Período]])&amp;YEAR(Indice_Horas[[#This Row],[Período]])</f>
        <v>32015</v>
      </c>
      <c r="C150" s="20">
        <v>113.3736</v>
      </c>
      <c r="D150" s="20">
        <v>184.03890000000001</v>
      </c>
      <c r="E150" s="20">
        <v>109.2225</v>
      </c>
    </row>
    <row r="151" spans="1:5" x14ac:dyDescent="0.3">
      <c r="A151" s="71">
        <v>42095</v>
      </c>
      <c r="B151" s="83" t="str">
        <f>MONTH(Indice_Horas[[#This Row],[Período]])&amp;YEAR(Indice_Horas[[#This Row],[Período]])</f>
        <v>42015</v>
      </c>
      <c r="C151" s="20">
        <v>109.06100000000001</v>
      </c>
      <c r="D151" s="20">
        <v>184.10759999999999</v>
      </c>
      <c r="E151" s="20">
        <v>104.65260000000001</v>
      </c>
    </row>
    <row r="152" spans="1:5" x14ac:dyDescent="0.3">
      <c r="A152" s="71">
        <v>42125</v>
      </c>
      <c r="B152" s="83" t="str">
        <f>MONTH(Indice_Horas[[#This Row],[Período]])&amp;YEAR(Indice_Horas[[#This Row],[Período]])</f>
        <v>52015</v>
      </c>
      <c r="C152" s="20">
        <v>111.06180000000001</v>
      </c>
      <c r="D152" s="20">
        <v>181.7567</v>
      </c>
      <c r="E152" s="20">
        <v>106.90900000000001</v>
      </c>
    </row>
    <row r="153" spans="1:5" x14ac:dyDescent="0.3">
      <c r="A153" s="71">
        <v>42156</v>
      </c>
      <c r="B153" s="83" t="str">
        <f>MONTH(Indice_Horas[[#This Row],[Período]])&amp;YEAR(Indice_Horas[[#This Row],[Período]])</f>
        <v>62015</v>
      </c>
      <c r="C153" s="20">
        <v>109.5376</v>
      </c>
      <c r="D153" s="20">
        <v>180.47280000000001</v>
      </c>
      <c r="E153" s="20">
        <v>105.3707</v>
      </c>
    </row>
    <row r="154" spans="1:5" x14ac:dyDescent="0.3">
      <c r="A154" s="71">
        <v>42186</v>
      </c>
      <c r="B154" s="83" t="str">
        <f>MONTH(Indice_Horas[[#This Row],[Período]])&amp;YEAR(Indice_Horas[[#This Row],[Período]])</f>
        <v>72015</v>
      </c>
      <c r="C154" s="20">
        <v>111.1041</v>
      </c>
      <c r="D154" s="20">
        <v>179.851</v>
      </c>
      <c r="E154" s="20">
        <v>107.06570000000001</v>
      </c>
    </row>
    <row r="155" spans="1:5" x14ac:dyDescent="0.3">
      <c r="A155" s="71">
        <v>42217</v>
      </c>
      <c r="B155" s="83" t="str">
        <f>MONTH(Indice_Horas[[#This Row],[Período]])&amp;YEAR(Indice_Horas[[#This Row],[Período]])</f>
        <v>82015</v>
      </c>
      <c r="C155" s="20">
        <v>111.26090000000001</v>
      </c>
      <c r="D155" s="20">
        <v>178.85849999999999</v>
      </c>
      <c r="E155" s="20">
        <v>107.29</v>
      </c>
    </row>
    <row r="156" spans="1:5" x14ac:dyDescent="0.3">
      <c r="A156" s="71">
        <v>42248</v>
      </c>
      <c r="B156" s="83" t="str">
        <f>MONTH(Indice_Horas[[#This Row],[Período]])&amp;YEAR(Indice_Horas[[#This Row],[Período]])</f>
        <v>92015</v>
      </c>
      <c r="C156" s="20">
        <v>107.8687</v>
      </c>
      <c r="D156" s="20">
        <v>178.1129</v>
      </c>
      <c r="E156" s="20">
        <v>103.7424</v>
      </c>
    </row>
    <row r="157" spans="1:5" x14ac:dyDescent="0.3">
      <c r="A157" s="71">
        <v>42278</v>
      </c>
      <c r="B157" s="83" t="str">
        <f>MONTH(Indice_Horas[[#This Row],[Período]])&amp;YEAR(Indice_Horas[[#This Row],[Período]])</f>
        <v>102015</v>
      </c>
      <c r="C157" s="20">
        <v>110.23909999999999</v>
      </c>
      <c r="D157" s="20">
        <v>177.92850000000001</v>
      </c>
      <c r="E157" s="20">
        <v>106.2628</v>
      </c>
    </row>
    <row r="158" spans="1:5" x14ac:dyDescent="0.3">
      <c r="A158" s="71">
        <v>42309</v>
      </c>
      <c r="B158" s="83" t="str">
        <f>MONTH(Indice_Horas[[#This Row],[Período]])&amp;YEAR(Indice_Horas[[#This Row],[Período]])</f>
        <v>112015</v>
      </c>
      <c r="C158" s="20">
        <v>107.0047</v>
      </c>
      <c r="D158" s="20">
        <v>175.34010000000001</v>
      </c>
      <c r="E158" s="20">
        <v>102.9905</v>
      </c>
    </row>
    <row r="159" spans="1:5" x14ac:dyDescent="0.3">
      <c r="A159" s="71">
        <v>42339</v>
      </c>
      <c r="B159" s="83" t="str">
        <f>MONTH(Indice_Horas[[#This Row],[Período]])&amp;YEAR(Indice_Horas[[#This Row],[Período]])</f>
        <v>122015</v>
      </c>
      <c r="C159" s="20">
        <v>96.878399999999999</v>
      </c>
      <c r="D159" s="20">
        <v>166.0085</v>
      </c>
      <c r="E159" s="20">
        <v>92.761600000000001</v>
      </c>
    </row>
    <row r="160" spans="1:5" x14ac:dyDescent="0.3">
      <c r="A160" s="71">
        <v>42370</v>
      </c>
      <c r="B160" s="83" t="str">
        <f>MONTH(Indice_Horas[[#This Row],[Período]])&amp;YEAR(Indice_Horas[[#This Row],[Período]])</f>
        <v>12016</v>
      </c>
      <c r="C160" s="20">
        <v>100.7796</v>
      </c>
      <c r="D160" s="20">
        <v>168.54849999999999</v>
      </c>
      <c r="E160" s="20">
        <v>96.743899999999996</v>
      </c>
    </row>
    <row r="161" spans="1:5" x14ac:dyDescent="0.3">
      <c r="A161" s="71">
        <v>42401</v>
      </c>
      <c r="B161" s="83" t="str">
        <f>MONTH(Indice_Horas[[#This Row],[Período]])&amp;YEAR(Indice_Horas[[#This Row],[Período]])</f>
        <v>22016</v>
      </c>
      <c r="C161" s="20">
        <v>99.051599999999993</v>
      </c>
      <c r="D161" s="20">
        <v>166.76070000000001</v>
      </c>
      <c r="E161" s="20">
        <v>95.019499999999994</v>
      </c>
    </row>
    <row r="162" spans="1:5" x14ac:dyDescent="0.3">
      <c r="A162" s="71">
        <v>42430</v>
      </c>
      <c r="B162" s="83" t="str">
        <f>MONTH(Indice_Horas[[#This Row],[Período]])&amp;YEAR(Indice_Horas[[#This Row],[Período]])</f>
        <v>32016</v>
      </c>
      <c r="C162" s="20">
        <v>107.09820000000001</v>
      </c>
      <c r="D162" s="20">
        <v>167.2612</v>
      </c>
      <c r="E162" s="20">
        <v>103.5154</v>
      </c>
    </row>
    <row r="163" spans="1:5" x14ac:dyDescent="0.3">
      <c r="A163" s="71">
        <v>42461</v>
      </c>
      <c r="B163" s="83" t="str">
        <f>MONTH(Indice_Horas[[#This Row],[Período]])&amp;YEAR(Indice_Horas[[#This Row],[Período]])</f>
        <v>42016</v>
      </c>
      <c r="C163" s="20">
        <v>103.3139</v>
      </c>
      <c r="D163" s="20">
        <v>168.4008</v>
      </c>
      <c r="E163" s="20">
        <v>99.437899999999999</v>
      </c>
    </row>
    <row r="164" spans="1:5" x14ac:dyDescent="0.3">
      <c r="A164" s="71">
        <v>42491</v>
      </c>
      <c r="B164" s="83" t="str">
        <f>MONTH(Indice_Horas[[#This Row],[Período]])&amp;YEAR(Indice_Horas[[#This Row],[Período]])</f>
        <v>52016</v>
      </c>
      <c r="C164" s="20">
        <v>105.0608</v>
      </c>
      <c r="D164" s="20">
        <v>169.1962</v>
      </c>
      <c r="E164" s="20">
        <v>101.2415</v>
      </c>
    </row>
    <row r="165" spans="1:5" x14ac:dyDescent="0.3">
      <c r="A165" s="71">
        <v>42522</v>
      </c>
      <c r="B165" s="83" t="str">
        <f>MONTH(Indice_Horas[[#This Row],[Período]])&amp;YEAR(Indice_Horas[[#This Row],[Período]])</f>
        <v>62016</v>
      </c>
      <c r="C165" s="20">
        <v>106.051</v>
      </c>
      <c r="D165" s="20">
        <v>167.75149999999999</v>
      </c>
      <c r="E165" s="20">
        <v>102.3767</v>
      </c>
    </row>
    <row r="166" spans="1:5" x14ac:dyDescent="0.3">
      <c r="A166" s="71">
        <v>42552</v>
      </c>
      <c r="B166" s="83" t="str">
        <f>MONTH(Indice_Horas[[#This Row],[Período]])&amp;YEAR(Indice_Horas[[#This Row],[Período]])</f>
        <v>72016</v>
      </c>
      <c r="C166" s="20">
        <v>106.0445</v>
      </c>
      <c r="D166" s="20">
        <v>166.0651</v>
      </c>
      <c r="E166" s="20">
        <v>102.47020000000001</v>
      </c>
    </row>
    <row r="167" spans="1:5" x14ac:dyDescent="0.3">
      <c r="A167" s="71">
        <v>42583</v>
      </c>
      <c r="B167" s="83" t="str">
        <f>MONTH(Indice_Horas[[#This Row],[Período]])&amp;YEAR(Indice_Horas[[#This Row],[Período]])</f>
        <v>82016</v>
      </c>
      <c r="C167" s="72">
        <v>106.5763</v>
      </c>
      <c r="D167" s="20">
        <v>172.51079999999999</v>
      </c>
      <c r="E167" s="20">
        <v>102.6404</v>
      </c>
    </row>
    <row r="168" spans="1:5" x14ac:dyDescent="0.3">
      <c r="A168" s="71">
        <v>42614</v>
      </c>
      <c r="B168" s="83" t="str">
        <f>MONTH(Indice_Horas[[#This Row],[Período]])&amp;YEAR(Indice_Horas[[#This Row],[Período]])</f>
        <v>92016</v>
      </c>
      <c r="C168" s="20">
        <v>103.7769</v>
      </c>
      <c r="D168" s="20">
        <v>167.85990000000001</v>
      </c>
      <c r="E168" s="20">
        <v>99.951499999999996</v>
      </c>
    </row>
    <row r="169" spans="1:5" x14ac:dyDescent="0.3">
      <c r="A169" s="71">
        <v>42644</v>
      </c>
      <c r="B169" s="83" t="str">
        <f>MONTH(Indice_Horas[[#This Row],[Período]])&amp;YEAR(Indice_Horas[[#This Row],[Período]])</f>
        <v>102016</v>
      </c>
      <c r="C169" s="20">
        <v>101.0872</v>
      </c>
      <c r="D169" s="20">
        <v>166.82409999999999</v>
      </c>
      <c r="E169" s="20">
        <v>97.1631</v>
      </c>
    </row>
    <row r="170" spans="1:5" x14ac:dyDescent="0.3">
      <c r="A170" s="71">
        <v>42675</v>
      </c>
      <c r="B170" s="83" t="str">
        <f>MONTH(Indice_Horas[[#This Row],[Período]])&amp;YEAR(Indice_Horas[[#This Row],[Período]])</f>
        <v>112016</v>
      </c>
      <c r="C170" s="20">
        <v>102.9349</v>
      </c>
      <c r="D170" s="20">
        <v>166.46299999999999</v>
      </c>
      <c r="E170" s="20">
        <v>99.142600000000002</v>
      </c>
    </row>
    <row r="171" spans="1:5" x14ac:dyDescent="0.3">
      <c r="A171" s="71">
        <v>42705</v>
      </c>
      <c r="B171" s="83" t="str">
        <f>MONTH(Indice_Horas[[#This Row],[Período]])&amp;YEAR(Indice_Horas[[#This Row],[Período]])</f>
        <v>122016</v>
      </c>
      <c r="C171" s="72">
        <v>96.448599999999999</v>
      </c>
      <c r="D171" s="20">
        <v>163.2235</v>
      </c>
      <c r="E171" s="20">
        <v>92.462500000000006</v>
      </c>
    </row>
    <row r="172" spans="1:5" x14ac:dyDescent="0.3">
      <c r="A172" s="71">
        <v>42736</v>
      </c>
      <c r="B172" s="83" t="str">
        <f>MONTH(Indice_Horas[[#This Row],[Período]])&amp;YEAR(Indice_Horas[[#This Row],[Período]])</f>
        <v>12017</v>
      </c>
      <c r="C172" s="72">
        <v>98.446299999999994</v>
      </c>
      <c r="D172" s="20">
        <v>169.19659999999999</v>
      </c>
      <c r="E172" s="20">
        <v>94.222899999999996</v>
      </c>
    </row>
    <row r="173" spans="1:5" x14ac:dyDescent="0.3">
      <c r="A173" s="71">
        <v>42767</v>
      </c>
      <c r="B173" s="83" t="str">
        <f>MONTH(Indice_Horas[[#This Row],[Período]])&amp;YEAR(Indice_Horas[[#This Row],[Período]])</f>
        <v>22017</v>
      </c>
      <c r="C173" s="72">
        <v>98.802700000000002</v>
      </c>
      <c r="D173" s="20">
        <v>166.61429999999999</v>
      </c>
      <c r="E173" s="20">
        <v>94.754800000000003</v>
      </c>
    </row>
    <row r="174" spans="1:5" x14ac:dyDescent="0.3">
      <c r="A174" s="71">
        <v>42795</v>
      </c>
      <c r="B174" s="83" t="str">
        <f>MONTH(Indice_Horas[[#This Row],[Período]])&amp;YEAR(Indice_Horas[[#This Row],[Período]])</f>
        <v>32017</v>
      </c>
      <c r="C174" s="72">
        <v>105.8103</v>
      </c>
      <c r="D174" s="20">
        <v>167.3331</v>
      </c>
      <c r="E174" s="20">
        <v>102.1377</v>
      </c>
    </row>
    <row r="175" spans="1:5" x14ac:dyDescent="0.3">
      <c r="A175" s="71">
        <v>42826</v>
      </c>
      <c r="B175" s="83" t="str">
        <f>MONTH(Indice_Horas[[#This Row],[Período]])&amp;YEAR(Indice_Horas[[#This Row],[Período]])</f>
        <v>42017</v>
      </c>
      <c r="C175" s="72">
        <v>100.5744</v>
      </c>
      <c r="D175" s="20">
        <v>167.88749999999999</v>
      </c>
      <c r="E175" s="20">
        <v>96.556200000000004</v>
      </c>
    </row>
    <row r="176" spans="1:5" x14ac:dyDescent="0.3">
      <c r="A176" s="71">
        <v>42856</v>
      </c>
      <c r="B176" s="83" t="str">
        <f>MONTH(Indice_Horas[[#This Row],[Período]])&amp;YEAR(Indice_Horas[[#This Row],[Período]])</f>
        <v>52017</v>
      </c>
      <c r="C176" s="72">
        <v>105.70010000000001</v>
      </c>
      <c r="D176" s="20">
        <v>169.94489999999999</v>
      </c>
      <c r="E176" s="20">
        <v>101.8651</v>
      </c>
    </row>
    <row r="177" spans="1:5" x14ac:dyDescent="0.3">
      <c r="A177" s="71">
        <v>42887</v>
      </c>
      <c r="B177" s="83" t="str">
        <f>MONTH(Indice_Horas[[#This Row],[Período]])&amp;YEAR(Indice_Horas[[#This Row],[Período]])</f>
        <v>62017</v>
      </c>
      <c r="C177" s="72">
        <v>101.4579</v>
      </c>
      <c r="D177" s="20">
        <v>168.89420000000001</v>
      </c>
      <c r="E177" s="20">
        <v>97.432299999999998</v>
      </c>
    </row>
    <row r="178" spans="1:5" x14ac:dyDescent="0.3">
      <c r="A178" s="71">
        <v>42917</v>
      </c>
      <c r="B178" s="83" t="str">
        <f>MONTH(Indice_Horas[[#This Row],[Período]])&amp;YEAR(Indice_Horas[[#This Row],[Período]])</f>
        <v>72017</v>
      </c>
      <c r="C178" s="72">
        <v>101.86199999999999</v>
      </c>
      <c r="D178" s="20">
        <v>165.01990000000001</v>
      </c>
      <c r="E178" s="20">
        <v>98.091800000000006</v>
      </c>
    </row>
    <row r="179" spans="1:5" x14ac:dyDescent="0.3">
      <c r="A179" s="71">
        <v>42948</v>
      </c>
      <c r="B179" s="84" t="str">
        <f>MONTH(Indice_Horas[[#This Row],[Período]])&amp;YEAR(Indice_Horas[[#This Row],[Período]])</f>
        <v>82017</v>
      </c>
      <c r="C179" s="121">
        <v>106.0056</v>
      </c>
      <c r="D179" s="21">
        <v>163.67150000000001</v>
      </c>
      <c r="E179" s="21">
        <v>102.5633</v>
      </c>
    </row>
    <row r="180" spans="1:5" x14ac:dyDescent="0.3">
      <c r="A180" s="71">
        <v>42979</v>
      </c>
      <c r="B180" s="83" t="str">
        <f>MONTH(Indice_Horas[[#This Row],[Período]])&amp;YEAR(Indice_Horas[[#This Row],[Período]])</f>
        <v>92017</v>
      </c>
      <c r="C180" s="72">
        <v>101.74120000000001</v>
      </c>
      <c r="D180" s="20">
        <v>160.85579999999999</v>
      </c>
      <c r="E180" s="20">
        <v>98.212299999999999</v>
      </c>
    </row>
    <row r="181" spans="1:5" x14ac:dyDescent="0.3">
      <c r="A181" s="71">
        <v>43009</v>
      </c>
      <c r="B181" s="83" t="str">
        <f>MONTH(Indice_Horas[[#This Row],[Período]])&amp;YEAR(Indice_Horas[[#This Row],[Período]])</f>
        <v>102017</v>
      </c>
      <c r="C181" s="72">
        <v>102.6962</v>
      </c>
      <c r="D181" s="20">
        <v>158.7296</v>
      </c>
      <c r="E181" s="20">
        <v>99.351299999999995</v>
      </c>
    </row>
    <row r="182" spans="1:5" x14ac:dyDescent="0.3">
      <c r="A182" s="71">
        <v>43040</v>
      </c>
      <c r="B182" s="83" t="str">
        <f>MONTH(Indice_Horas[[#This Row],[Período]])&amp;YEAR(Indice_Horas[[#This Row],[Período]])</f>
        <v>112017</v>
      </c>
      <c r="C182" s="72">
        <v>100.19410000000001</v>
      </c>
      <c r="D182" s="20">
        <v>159.90430000000001</v>
      </c>
      <c r="E182" s="20">
        <v>96.6297</v>
      </c>
    </row>
    <row r="183" spans="1:5" x14ac:dyDescent="0.3">
      <c r="A183" s="71">
        <v>43070</v>
      </c>
      <c r="B183" s="83" t="str">
        <f>MONTH(Indice_Horas[[#This Row],[Período]])&amp;YEAR(Indice_Horas[[#This Row],[Período]])</f>
        <v>122017</v>
      </c>
      <c r="C183" s="72">
        <v>94.378</v>
      </c>
      <c r="D183" s="20">
        <v>157.99510000000001</v>
      </c>
      <c r="E183" s="20">
        <v>90.580399999999997</v>
      </c>
    </row>
    <row r="184" spans="1:5" x14ac:dyDescent="0.3">
      <c r="A184" s="71">
        <v>43101</v>
      </c>
      <c r="B184" s="119" t="str">
        <f>MONTH(Indice_Horas[[#This Row],[Período]])&amp;YEAR(Indice_Horas[[#This Row],[Período]])</f>
        <v>12018</v>
      </c>
      <c r="C184" s="72">
        <v>98.105500000000006</v>
      </c>
      <c r="D184" s="20">
        <v>158.8417</v>
      </c>
      <c r="E184" s="20">
        <v>94.479900000000001</v>
      </c>
    </row>
    <row r="185" spans="1:5" x14ac:dyDescent="0.3">
      <c r="A185" s="71">
        <v>43132</v>
      </c>
      <c r="B185" s="119" t="str">
        <f>MONTH(Indice_Horas[[#This Row],[Período]])&amp;YEAR(Indice_Horas[[#This Row],[Período]])</f>
        <v>22018</v>
      </c>
      <c r="C185" s="20">
        <v>95.657700000000006</v>
      </c>
      <c r="D185" s="20">
        <v>157.87899999999999</v>
      </c>
      <c r="E185" s="20">
        <v>91.9435</v>
      </c>
    </row>
    <row r="186" spans="1:5" x14ac:dyDescent="0.3">
      <c r="A186" s="71">
        <v>43160</v>
      </c>
      <c r="B186" s="119" t="str">
        <f>MONTH(Indice_Horas[[#This Row],[Período]])&amp;YEAR(Indice_Horas[[#This Row],[Período]])</f>
        <v>32018</v>
      </c>
      <c r="C186" s="20">
        <v>100.9486</v>
      </c>
      <c r="D186" s="20">
        <v>160.47749999999999</v>
      </c>
      <c r="E186" s="20">
        <v>97.395099999999999</v>
      </c>
    </row>
    <row r="187" spans="1:5" x14ac:dyDescent="0.3">
      <c r="A187" s="71">
        <v>43191</v>
      </c>
      <c r="B187" s="119" t="str">
        <f>MONTH(Indice_Horas[[#This Row],[Período]])&amp;YEAR(Indice_Horas[[#This Row],[Período]])</f>
        <v>42018</v>
      </c>
      <c r="C187" s="20">
        <v>100.7189</v>
      </c>
      <c r="D187" s="20">
        <v>158.7747</v>
      </c>
      <c r="E187" s="20">
        <v>97.253299999999996</v>
      </c>
    </row>
    <row r="188" spans="1:5" x14ac:dyDescent="0.3">
      <c r="A188" s="71">
        <v>43221</v>
      </c>
      <c r="B188" s="119" t="str">
        <f>MONTH(Indice_Horas[[#This Row],[Período]])&amp;YEAR(Indice_Horas[[#This Row],[Período]])</f>
        <v>52018</v>
      </c>
      <c r="C188" s="20">
        <v>100.97669999999999</v>
      </c>
      <c r="D188" s="20">
        <v>160.6327</v>
      </c>
      <c r="E188" s="20">
        <v>97.415599999999998</v>
      </c>
    </row>
    <row r="189" spans="1:5" x14ac:dyDescent="0.3">
      <c r="A189" s="71">
        <v>43252</v>
      </c>
      <c r="B189" s="170" t="str">
        <f>MONTH(Indice_Horas[[#This Row],[Período]])&amp;YEAR(Indice_Horas[[#This Row],[Período]])</f>
        <v>62018</v>
      </c>
      <c r="C189" s="20">
        <v>100.1741</v>
      </c>
      <c r="D189" s="20">
        <v>159.46379999999999</v>
      </c>
      <c r="E189" s="20">
        <v>96.634900000000002</v>
      </c>
    </row>
    <row r="190" spans="1:5" x14ac:dyDescent="0.3">
      <c r="A190" s="71">
        <v>43282</v>
      </c>
      <c r="B190" s="170" t="str">
        <f>MONTH(Indice_Horas[[#This Row],[Período]])&amp;YEAR(Indice_Horas[[#This Row],[Período]])</f>
        <v>72018</v>
      </c>
      <c r="C190" s="20">
        <v>102.15779999999999</v>
      </c>
      <c r="D190" s="20">
        <v>157.9342</v>
      </c>
      <c r="E190" s="20">
        <v>98.828299999999999</v>
      </c>
    </row>
    <row r="191" spans="1:5" x14ac:dyDescent="0.3">
      <c r="A191" s="71">
        <v>43313</v>
      </c>
      <c r="B191" s="170" t="str">
        <f>MONTH(Indice_Horas[[#This Row],[Período]])&amp;YEAR(Indice_Horas[[#This Row],[Período]])</f>
        <v>82018</v>
      </c>
      <c r="C191" s="20">
        <v>102.47490000000001</v>
      </c>
      <c r="D191" s="20">
        <v>159.1559</v>
      </c>
      <c r="E191" s="20">
        <v>99.091399999999993</v>
      </c>
    </row>
    <row r="192" spans="1:5" x14ac:dyDescent="0.3">
      <c r="A192" s="71">
        <v>43344</v>
      </c>
      <c r="B192" s="170" t="str">
        <f>MONTH(Indice_Horas[[#This Row],[Período]])&amp;YEAR(Indice_Horas[[#This Row],[Período]])</f>
        <v>92018</v>
      </c>
      <c r="C192" s="20">
        <v>96.111999999999995</v>
      </c>
      <c r="D192" s="20">
        <v>158.1756</v>
      </c>
      <c r="E192" s="20">
        <v>92.4071</v>
      </c>
    </row>
    <row r="193" spans="1:5" x14ac:dyDescent="0.3">
      <c r="A193" s="71">
        <v>43374</v>
      </c>
      <c r="B193" s="170" t="str">
        <f>MONTH(Indice_Horas[[#This Row],[Período]])&amp;YEAR(Indice_Horas[[#This Row],[Período]])</f>
        <v>102018</v>
      </c>
      <c r="C193" s="20">
        <v>100.008</v>
      </c>
      <c r="D193" s="20">
        <v>157.89019999999999</v>
      </c>
      <c r="E193" s="20">
        <v>96.552700000000002</v>
      </c>
    </row>
    <row r="194" spans="1:5" x14ac:dyDescent="0.3">
      <c r="A194" s="71">
        <v>43405</v>
      </c>
      <c r="B194" s="170" t="str">
        <f>MONTH(Indice_Horas[[#This Row],[Período]])&amp;YEAR(Indice_Horas[[#This Row],[Período]])</f>
        <v>112018</v>
      </c>
      <c r="C194" s="20">
        <v>99.105099999999993</v>
      </c>
      <c r="D194" s="20">
        <v>158.06659999999999</v>
      </c>
      <c r="E194" s="20">
        <v>95.585400000000007</v>
      </c>
    </row>
    <row r="195" spans="1:5" x14ac:dyDescent="0.3">
      <c r="A195" s="71">
        <v>43435</v>
      </c>
      <c r="B195" s="170" t="str">
        <f>MONTH(Indice_Horas[[#This Row],[Período]])&amp;YEAR(Indice_Horas[[#This Row],[Período]])</f>
        <v>122018</v>
      </c>
      <c r="C195" s="20">
        <v>89.026899999999998</v>
      </c>
      <c r="D195" s="20">
        <v>156.22810000000001</v>
      </c>
      <c r="E195" s="20">
        <v>85.015299999999996</v>
      </c>
    </row>
    <row r="196" spans="1:5" x14ac:dyDescent="0.3">
      <c r="A196" s="71">
        <v>43466</v>
      </c>
      <c r="B196" s="170" t="str">
        <f>MONTH(Indice_Horas[[#This Row],[Período]])&amp;YEAR(Indice_Horas[[#This Row],[Período]])</f>
        <v>12019</v>
      </c>
      <c r="C196" s="20">
        <v>92.76</v>
      </c>
      <c r="D196" s="20">
        <v>105.21</v>
      </c>
      <c r="E196" s="20">
        <v>92.02</v>
      </c>
    </row>
    <row r="197" spans="1:5" x14ac:dyDescent="0.3">
      <c r="A197" s="71">
        <v>43497</v>
      </c>
      <c r="B197" s="170" t="str">
        <f>MONTH(Indice_Horas[[#This Row],[Período]])&amp;YEAR(Indice_Horas[[#This Row],[Período]])</f>
        <v>22019</v>
      </c>
      <c r="C197" s="20">
        <v>92.76</v>
      </c>
      <c r="D197" s="20">
        <v>105.21</v>
      </c>
      <c r="E197" s="20">
        <v>92.02</v>
      </c>
    </row>
    <row r="198" spans="1:5" x14ac:dyDescent="0.3">
      <c r="A198" s="71">
        <v>43525</v>
      </c>
      <c r="B198" s="170" t="str">
        <f>MONTH(Indice_Horas[[#This Row],[Período]])&amp;YEAR(Indice_Horas[[#This Row],[Período]])</f>
        <v>32019</v>
      </c>
      <c r="C198" s="20">
        <v>92.52</v>
      </c>
      <c r="D198" s="20">
        <v>110.73</v>
      </c>
      <c r="E198" s="20">
        <v>91.43</v>
      </c>
    </row>
    <row r="199" spans="1:5" x14ac:dyDescent="0.3">
      <c r="A199" s="71">
        <v>43556</v>
      </c>
      <c r="B199" s="170" t="str">
        <f>MONTH(Indice_Horas[[#This Row],[Período]])&amp;YEAR(Indice_Horas[[#This Row],[Período]])</f>
        <v>42019</v>
      </c>
      <c r="C199" s="20">
        <v>106.47</v>
      </c>
      <c r="D199" s="20">
        <v>94.47</v>
      </c>
      <c r="E199" s="20">
        <v>124.6</v>
      </c>
    </row>
    <row r="200" spans="1:5" x14ac:dyDescent="0.3">
      <c r="A200" s="71">
        <v>43586</v>
      </c>
      <c r="B200" s="170" t="str">
        <f>MONTH(Indice_Horas[[#This Row],[Período]])&amp;YEAR(Indice_Horas[[#This Row],[Período]])</f>
        <v>52019</v>
      </c>
      <c r="C200" s="20">
        <v>102.93</v>
      </c>
      <c r="D200" s="20">
        <v>118.19</v>
      </c>
      <c r="E200" s="20">
        <v>102.02</v>
      </c>
    </row>
    <row r="201" spans="1:5" x14ac:dyDescent="0.3">
      <c r="A201" s="71">
        <v>43617</v>
      </c>
      <c r="B201" s="170" t="str">
        <f>MONTH(Indice_Horas[[#This Row],[Período]])&amp;YEAR(Indice_Horas[[#This Row],[Período]])</f>
        <v>62019</v>
      </c>
      <c r="C201" s="20">
        <v>96.63</v>
      </c>
      <c r="D201" s="20">
        <v>117.5</v>
      </c>
      <c r="E201" s="20">
        <v>95.39</v>
      </c>
    </row>
    <row r="202" spans="1:5" x14ac:dyDescent="0.3">
      <c r="A202" s="71">
        <v>43647</v>
      </c>
      <c r="B202" s="170" t="str">
        <f>MONTH(Indice_Horas[[#This Row],[Período]])&amp;YEAR(Indice_Horas[[#This Row],[Período]])</f>
        <v>72019</v>
      </c>
      <c r="C202" s="20">
        <v>101.66</v>
      </c>
      <c r="D202" s="20">
        <v>127.08</v>
      </c>
      <c r="E202" s="20">
        <v>100.14</v>
      </c>
    </row>
    <row r="203" spans="1:5" x14ac:dyDescent="0.3">
      <c r="A203" s="71">
        <v>43678</v>
      </c>
      <c r="B203" s="170" t="str">
        <f>MONTH(Indice_Horas[[#This Row],[Período]])&amp;YEAR(Indice_Horas[[#This Row],[Período]])</f>
        <v>82019</v>
      </c>
      <c r="C203" s="20">
        <v>102.76</v>
      </c>
      <c r="D203" s="20">
        <v>135.04</v>
      </c>
      <c r="E203" s="20">
        <v>100.84</v>
      </c>
    </row>
    <row r="204" spans="1:5" x14ac:dyDescent="0.3">
      <c r="A204" s="71">
        <v>43709</v>
      </c>
      <c r="B204" s="170" t="str">
        <f>MONTH(Indice_Horas[[#This Row],[Período]])&amp;YEAR(Indice_Horas[[#This Row],[Período]])</f>
        <v>92019</v>
      </c>
      <c r="C204" s="20">
        <v>98.03</v>
      </c>
      <c r="D204" s="20">
        <v>132.26</v>
      </c>
      <c r="E204" s="20">
        <v>95.98</v>
      </c>
    </row>
    <row r="205" spans="1:5" x14ac:dyDescent="0.3">
      <c r="A205" s="71">
        <v>43739</v>
      </c>
      <c r="B205" s="170" t="str">
        <f>MONTH(Indice_Horas[[#This Row],[Período]])&amp;YEAR(Indice_Horas[[#This Row],[Período]])</f>
        <v>102019</v>
      </c>
      <c r="C205" s="20">
        <v>101.95</v>
      </c>
      <c r="D205" s="20">
        <v>134.46</v>
      </c>
      <c r="E205" s="20">
        <v>100</v>
      </c>
    </row>
    <row r="206" spans="1:5" x14ac:dyDescent="0.3">
      <c r="A206" s="71">
        <v>43770</v>
      </c>
      <c r="B206" s="170" t="str">
        <f>MONTH(Indice_Horas[[#This Row],[Período]])&amp;YEAR(Indice_Horas[[#This Row],[Período]])</f>
        <v>112019</v>
      </c>
      <c r="C206" s="20">
        <v>99.51</v>
      </c>
      <c r="D206" s="20">
        <v>136.30000000000001</v>
      </c>
      <c r="E206" s="20">
        <v>97.32</v>
      </c>
    </row>
    <row r="207" spans="1:5" x14ac:dyDescent="0.3">
      <c r="A207" s="71">
        <v>43800</v>
      </c>
      <c r="B207" s="170" t="str">
        <f>MONTH(Indice_Horas[[#This Row],[Período]])&amp;YEAR(Indice_Horas[[#This Row],[Período]])</f>
        <v>122019</v>
      </c>
      <c r="C207" s="20">
        <v>91.17</v>
      </c>
      <c r="D207" s="20">
        <v>132.1</v>
      </c>
      <c r="E207" s="20">
        <v>88.73</v>
      </c>
    </row>
    <row r="208" spans="1:5" x14ac:dyDescent="0.3">
      <c r="A208" s="71">
        <v>43831</v>
      </c>
      <c r="B208" s="170" t="str">
        <f>MONTH(Indice_Horas[[#This Row],[Período]])&amp;YEAR(Indice_Horas[[#This Row],[Período]])</f>
        <v>12020</v>
      </c>
      <c r="C208" s="20">
        <v>95.1</v>
      </c>
      <c r="D208" s="20">
        <v>133.44</v>
      </c>
      <c r="E208" s="20">
        <v>92.81</v>
      </c>
    </row>
    <row r="209" spans="1:5" x14ac:dyDescent="0.3">
      <c r="A209" s="71">
        <v>43862</v>
      </c>
      <c r="B209" s="170" t="str">
        <f>MONTH(Indice_Horas[[#This Row],[Período]])&amp;YEAR(Indice_Horas[[#This Row],[Período]])</f>
        <v>22020</v>
      </c>
      <c r="C209" s="20">
        <v>94.88</v>
      </c>
      <c r="D209" s="20">
        <v>129.05000000000001</v>
      </c>
      <c r="E209" s="20">
        <v>92.84</v>
      </c>
    </row>
    <row r="210" spans="1:5" x14ac:dyDescent="0.3">
      <c r="A210" s="71">
        <v>43891</v>
      </c>
      <c r="B210" s="170" t="str">
        <f>MONTH(Indice_Horas[[#This Row],[Período]])&amp;YEAR(Indice_Horas[[#This Row],[Período]])</f>
        <v>32020</v>
      </c>
      <c r="C210" s="20">
        <v>95.91</v>
      </c>
      <c r="D210" s="20">
        <v>131.58000000000001</v>
      </c>
      <c r="E210" s="20">
        <v>93.79</v>
      </c>
    </row>
    <row r="211" spans="1:5" x14ac:dyDescent="0.3">
      <c r="A211" s="71">
        <v>43922</v>
      </c>
      <c r="B211" s="170" t="str">
        <f>MONTH(Indice_Horas[[#This Row],[Período]])&amp;YEAR(Indice_Horas[[#This Row],[Período]])</f>
        <v>42020</v>
      </c>
      <c r="C211" s="20">
        <v>76.900000000000006</v>
      </c>
      <c r="D211" s="20">
        <v>125.5</v>
      </c>
      <c r="E211" s="20">
        <v>74</v>
      </c>
    </row>
    <row r="212" spans="1:5" x14ac:dyDescent="0.3">
      <c r="A212" s="71">
        <v>43952</v>
      </c>
      <c r="B212" s="170" t="str">
        <f>MONTH(Indice_Horas[[#This Row],[Período]])&amp;YEAR(Indice_Horas[[#This Row],[Período]])</f>
        <v>52020</v>
      </c>
      <c r="C212" s="20">
        <v>81.95</v>
      </c>
      <c r="D212" s="20">
        <v>133.47</v>
      </c>
      <c r="E212" s="20">
        <v>78.87</v>
      </c>
    </row>
    <row r="213" spans="1:5" x14ac:dyDescent="0.3">
      <c r="A213" s="71">
        <v>43983</v>
      </c>
      <c r="B213" s="170" t="str">
        <f>MONTH(Indice_Horas[[#This Row],[Período]])&amp;YEAR(Indice_Horas[[#This Row],[Período]])</f>
        <v>62020</v>
      </c>
      <c r="C213" s="20">
        <v>89.08</v>
      </c>
      <c r="D213" s="20">
        <v>126.36</v>
      </c>
      <c r="E213" s="20">
        <v>86.86</v>
      </c>
    </row>
    <row r="214" spans="1:5" x14ac:dyDescent="0.3">
      <c r="A214" s="71">
        <v>44013</v>
      </c>
      <c r="B214" s="170" t="str">
        <f>MONTH(Indice_Horas[[#This Row],[Período]])&amp;YEAR(Indice_Horas[[#This Row],[Período]])</f>
        <v>72020</v>
      </c>
      <c r="C214" s="20">
        <v>98.93</v>
      </c>
      <c r="D214" s="20">
        <v>131.77000000000001</v>
      </c>
      <c r="E214" s="20">
        <v>96.97</v>
      </c>
    </row>
    <row r="215" spans="1:5" x14ac:dyDescent="0.3">
      <c r="A215" s="71">
        <v>44044</v>
      </c>
      <c r="B215" s="170" t="str">
        <f>MONTH(Indice_Horas[[#This Row],[Período]])&amp;YEAR(Indice_Horas[[#This Row],[Período]])</f>
        <v>82020</v>
      </c>
      <c r="C215" s="20">
        <v>98.33</v>
      </c>
      <c r="D215" s="20">
        <v>131.34</v>
      </c>
      <c r="E215" s="20">
        <v>96.36</v>
      </c>
    </row>
    <row r="216" spans="1:5" x14ac:dyDescent="0.3">
      <c r="A216" s="71">
        <v>44075</v>
      </c>
      <c r="B216" s="170" t="str">
        <f>MONTH(Indice_Horas[[#This Row],[Período]])&amp;YEAR(Indice_Horas[[#This Row],[Período]])</f>
        <v>92020</v>
      </c>
      <c r="C216" s="20">
        <v>99.54</v>
      </c>
      <c r="D216" s="20">
        <v>140.97999999999999</v>
      </c>
      <c r="E216" s="20">
        <v>97.07</v>
      </c>
    </row>
    <row r="217" spans="1:5" x14ac:dyDescent="0.3">
      <c r="A217" s="71">
        <v>44105</v>
      </c>
      <c r="B217" s="170" t="str">
        <f>MONTH(Indice_Horas[[#This Row],[Período]])&amp;YEAR(Indice_Horas[[#This Row],[Período]])</f>
        <v>102020</v>
      </c>
      <c r="C217" s="20">
        <v>99.83</v>
      </c>
      <c r="D217" s="20">
        <v>142.15</v>
      </c>
      <c r="E217" s="20">
        <v>97.3</v>
      </c>
    </row>
    <row r="218" spans="1:5" x14ac:dyDescent="0.3">
      <c r="A218" s="71">
        <v>44136</v>
      </c>
      <c r="B218" s="170" t="str">
        <f>MONTH(Indice_Horas[[#This Row],[Período]])&amp;YEAR(Indice_Horas[[#This Row],[Período]])</f>
        <v>112020</v>
      </c>
      <c r="C218" s="20">
        <v>97.09</v>
      </c>
      <c r="D218" s="20">
        <v>143.75</v>
      </c>
      <c r="E218" s="20">
        <v>94.31</v>
      </c>
    </row>
    <row r="219" spans="1:5" x14ac:dyDescent="0.3">
      <c r="A219" s="71">
        <v>44166</v>
      </c>
      <c r="B219" s="170" t="str">
        <f>MONTH(Indice_Horas[[#This Row],[Período]])&amp;YEAR(Indice_Horas[[#This Row],[Período]])</f>
        <v>122020</v>
      </c>
      <c r="C219" s="20">
        <v>96.36</v>
      </c>
      <c r="D219" s="20">
        <v>143.74</v>
      </c>
      <c r="E219" s="20">
        <v>93.53</v>
      </c>
    </row>
    <row r="220" spans="1:5" x14ac:dyDescent="0.3">
      <c r="A220" s="71">
        <v>44197</v>
      </c>
      <c r="B220" s="170" t="str">
        <f>MONTH(Indice_Horas[[#This Row],[Período]])&amp;YEAR(Indice_Horas[[#This Row],[Período]])</f>
        <v>12021</v>
      </c>
      <c r="C220" s="20">
        <v>97.04</v>
      </c>
      <c r="D220" s="20">
        <v>143.77000000000001</v>
      </c>
      <c r="E220" s="20">
        <v>94.25</v>
      </c>
    </row>
    <row r="221" spans="1:5" x14ac:dyDescent="0.3">
      <c r="A221" s="71">
        <v>44228</v>
      </c>
      <c r="B221" s="170" t="str">
        <f>MONTH(Indice_Horas[[#This Row],[Período]])&amp;YEAR(Indice_Horas[[#This Row],[Período]])</f>
        <v>22021</v>
      </c>
      <c r="C221" s="20">
        <v>96.74</v>
      </c>
      <c r="D221" s="20">
        <v>137.9</v>
      </c>
      <c r="E221" s="20">
        <v>94.29</v>
      </c>
    </row>
    <row r="222" spans="1:5" x14ac:dyDescent="0.3">
      <c r="A222" s="71">
        <v>44256</v>
      </c>
      <c r="B222" s="170" t="str">
        <f>MONTH(Indice_Horas[[#This Row],[Período]])&amp;YEAR(Indice_Horas[[#This Row],[Período]])</f>
        <v>32021</v>
      </c>
      <c r="C222" s="20">
        <v>101.53</v>
      </c>
      <c r="D222" s="20">
        <v>141.87</v>
      </c>
      <c r="E222" s="20">
        <v>99.12</v>
      </c>
    </row>
    <row r="223" spans="1:5" x14ac:dyDescent="0.3">
      <c r="A223" s="71">
        <v>44287</v>
      </c>
      <c r="B223" s="170" t="str">
        <f>MONTH(Indice_Horas[[#This Row],[Período]])&amp;YEAR(Indice_Horas[[#This Row],[Período]])</f>
        <v>42021</v>
      </c>
      <c r="C223" s="20">
        <v>99.9</v>
      </c>
      <c r="D223" s="20">
        <v>143.19</v>
      </c>
      <c r="E223" s="20">
        <v>97.31</v>
      </c>
    </row>
    <row r="224" spans="1:5" x14ac:dyDescent="0.3">
      <c r="A224" s="71">
        <v>44317</v>
      </c>
      <c r="B224" s="170" t="str">
        <f>MONTH(Indice_Horas[[#This Row],[Período]])&amp;YEAR(Indice_Horas[[#This Row],[Período]])</f>
        <v>52021</v>
      </c>
      <c r="C224" s="20">
        <v>102.37</v>
      </c>
      <c r="D224" s="20">
        <v>149.61000000000001</v>
      </c>
      <c r="E224" s="20">
        <v>99.55</v>
      </c>
    </row>
    <row r="225" spans="1:5" x14ac:dyDescent="0.3">
      <c r="A225" s="71">
        <v>44348</v>
      </c>
      <c r="B225" s="170" t="str">
        <f>MONTH(Indice_Horas[[#This Row],[Período]])&amp;YEAR(Indice_Horas[[#This Row],[Período]])</f>
        <v>62021</v>
      </c>
      <c r="C225" s="20">
        <v>102.66</v>
      </c>
      <c r="D225" s="20">
        <v>143.94999999999999</v>
      </c>
      <c r="E225" s="20">
        <v>100.15</v>
      </c>
    </row>
    <row r="226" spans="1:5" x14ac:dyDescent="0.3">
      <c r="A226" s="71">
        <v>44378</v>
      </c>
      <c r="B226" s="170" t="str">
        <f>MONTH(Indice_Horas[[#This Row],[Período]])&amp;YEAR(Indice_Horas[[#This Row],[Período]])</f>
        <v>72021</v>
      </c>
      <c r="C226" s="20">
        <v>103.39</v>
      </c>
      <c r="D226" s="20">
        <v>149.30000000000001</v>
      </c>
      <c r="E226" s="20">
        <v>100.6</v>
      </c>
    </row>
    <row r="227" spans="1:5" x14ac:dyDescent="0.3">
      <c r="A227" s="71">
        <v>44409</v>
      </c>
      <c r="B227" s="170" t="str">
        <f>MONTH(Indice_Horas[[#This Row],[Período]])&amp;YEAR(Indice_Horas[[#This Row],[Período]])</f>
        <v>82021</v>
      </c>
      <c r="C227" s="20">
        <v>103.27</v>
      </c>
      <c r="D227" s="20">
        <v>148.66</v>
      </c>
      <c r="E227" s="20">
        <v>100.51</v>
      </c>
    </row>
    <row r="228" spans="1:5" x14ac:dyDescent="0.3">
      <c r="A228" s="71">
        <v>44440</v>
      </c>
      <c r="B228" s="170" t="str">
        <f>MONTH(Indice_Horas[[#This Row],[Período]])&amp;YEAR(Indice_Horas[[#This Row],[Período]])</f>
        <v>92021</v>
      </c>
      <c r="C228" s="20">
        <v>103.09</v>
      </c>
      <c r="D228" s="20">
        <v>153.04</v>
      </c>
      <c r="E228" s="20">
        <v>100.05</v>
      </c>
    </row>
    <row r="229" spans="1:5" x14ac:dyDescent="0.3">
      <c r="A229" s="71">
        <v>44470</v>
      </c>
      <c r="B229" s="170" t="str">
        <f>MONTH(Indice_Horas[[#This Row],[Período]])&amp;YEAR(Indice_Horas[[#This Row],[Período]])</f>
        <v>102021</v>
      </c>
      <c r="C229" s="20">
        <v>101.17</v>
      </c>
      <c r="D229" s="20">
        <v>155.68</v>
      </c>
      <c r="E229" s="20">
        <v>97.86</v>
      </c>
    </row>
    <row r="230" spans="1:5" x14ac:dyDescent="0.3">
      <c r="A230" s="71">
        <v>44501</v>
      </c>
      <c r="B230" s="170" t="str">
        <f>MONTH(Indice_Horas[[#This Row],[Período]])&amp;YEAR(Indice_Horas[[#This Row],[Período]])</f>
        <v>112021</v>
      </c>
      <c r="C230" s="20">
        <v>101.68</v>
      </c>
      <c r="D230" s="20">
        <v>152.22</v>
      </c>
      <c r="E230" s="20">
        <v>98.61</v>
      </c>
    </row>
    <row r="231" spans="1:5" x14ac:dyDescent="0.3">
      <c r="A231" s="71">
        <v>44531</v>
      </c>
      <c r="B231" s="170" t="str">
        <f>MONTH(Indice_Horas[[#This Row],[Período]])&amp;YEAR(Indice_Horas[[#This Row],[Período]])</f>
        <v>122021</v>
      </c>
      <c r="C231" s="20">
        <v>97.96</v>
      </c>
      <c r="D231" s="20">
        <v>153.74</v>
      </c>
      <c r="E231" s="20">
        <v>94.57</v>
      </c>
    </row>
    <row r="232" spans="1:5" x14ac:dyDescent="0.3">
      <c r="A232" s="71">
        <v>44562</v>
      </c>
      <c r="B232" s="170" t="str">
        <f>MONTH(Indice_Horas[[#This Row],[Período]])&amp;YEAR(Indice_Horas[[#This Row],[Período]])</f>
        <v>12022</v>
      </c>
      <c r="C232" s="20">
        <v>96.58</v>
      </c>
      <c r="D232" s="20">
        <v>156.29</v>
      </c>
      <c r="E232" s="20">
        <v>92.94</v>
      </c>
    </row>
    <row r="233" spans="1:5" x14ac:dyDescent="0.3">
      <c r="A233" s="71">
        <v>44593</v>
      </c>
      <c r="B233" s="170" t="str">
        <f>MONTH(Indice_Horas[[#This Row],[Período]])&amp;YEAR(Indice_Horas[[#This Row],[Período]])</f>
        <v>22022</v>
      </c>
      <c r="C233" s="20">
        <v>99.47</v>
      </c>
      <c r="D233" s="20">
        <v>155.72999999999999</v>
      </c>
      <c r="E233" s="20">
        <v>96.04</v>
      </c>
    </row>
    <row r="234" spans="1:5" x14ac:dyDescent="0.3">
      <c r="A234" s="71">
        <v>44621</v>
      </c>
      <c r="B234" s="170" t="str">
        <f>MONTH(Indice_Horas[[#This Row],[Período]])&amp;YEAR(Indice_Horas[[#This Row],[Período]])</f>
        <v>32022</v>
      </c>
      <c r="C234" s="20">
        <v>108.53</v>
      </c>
      <c r="D234" s="20">
        <v>167.51</v>
      </c>
      <c r="E234" s="20">
        <v>104.94</v>
      </c>
    </row>
    <row r="235" spans="1:5" x14ac:dyDescent="0.3">
      <c r="A235" s="71">
        <v>44652</v>
      </c>
      <c r="B235" s="170" t="str">
        <f>MONTH(Indice_Horas[[#This Row],[Período]])&amp;YEAR(Indice_Horas[[#This Row],[Período]])</f>
        <v>42022</v>
      </c>
      <c r="C235" s="20">
        <v>101.63</v>
      </c>
      <c r="D235" s="20">
        <v>168.01</v>
      </c>
      <c r="E235" s="20">
        <v>97.59</v>
      </c>
    </row>
    <row r="236" spans="1:5" x14ac:dyDescent="0.3">
      <c r="A236" s="71">
        <v>44682</v>
      </c>
      <c r="B236" s="170" t="str">
        <f>MONTH(Indice_Horas[[#This Row],[Período]])&amp;YEAR(Indice_Horas[[#This Row],[Período]])</f>
        <v>52022</v>
      </c>
      <c r="C236" s="20">
        <v>103.55</v>
      </c>
      <c r="D236" s="20">
        <v>161.55000000000001</v>
      </c>
      <c r="E236" s="20">
        <v>100.02</v>
      </c>
    </row>
    <row r="237" spans="1:5" x14ac:dyDescent="0.3">
      <c r="A237" s="71">
        <v>44713</v>
      </c>
      <c r="B237" s="170" t="str">
        <f>MONTH(Indice_Horas[[#This Row],[Período]])&amp;YEAR(Indice_Horas[[#This Row],[Período]])</f>
        <v>62022</v>
      </c>
      <c r="C237" s="20">
        <v>100.82</v>
      </c>
      <c r="D237" s="20">
        <v>160.03</v>
      </c>
      <c r="E237" s="20">
        <v>97.22</v>
      </c>
    </row>
    <row r="238" spans="1:5" x14ac:dyDescent="0.3">
      <c r="A238" s="71">
        <v>44743</v>
      </c>
      <c r="B238" s="170" t="str">
        <f>MONTH(Indice_Horas[[#This Row],[Período]])&amp;YEAR(Indice_Horas[[#This Row],[Período]])</f>
        <v>72022</v>
      </c>
      <c r="C238" s="20">
        <v>103.78</v>
      </c>
      <c r="D238" s="20">
        <v>170.49</v>
      </c>
      <c r="E238" s="20">
        <v>99.72</v>
      </c>
    </row>
    <row r="239" spans="1:5" x14ac:dyDescent="0.3">
      <c r="A239" s="71">
        <v>44774</v>
      </c>
      <c r="B239" s="170" t="str">
        <f>MONTH(Indice_Horas[[#This Row],[Período]])&amp;YEAR(Indice_Horas[[#This Row],[Período]])</f>
        <v>82022</v>
      </c>
      <c r="C239" s="20">
        <v>111.28</v>
      </c>
      <c r="D239" s="20">
        <v>168.74</v>
      </c>
      <c r="E239" s="20">
        <v>107.79</v>
      </c>
    </row>
    <row r="240" spans="1:5" x14ac:dyDescent="0.3">
      <c r="A240" s="71">
        <v>44805</v>
      </c>
      <c r="B240" s="170" t="str">
        <f>MONTH(Indice_Horas[[#This Row],[Período]])&amp;YEAR(Indice_Horas[[#This Row],[Período]])</f>
        <v>92022</v>
      </c>
      <c r="C240" s="20">
        <v>104.28</v>
      </c>
      <c r="D240" s="20">
        <v>169.86</v>
      </c>
      <c r="E240" s="20">
        <v>100.29</v>
      </c>
    </row>
    <row r="241" spans="1:5" x14ac:dyDescent="0.3">
      <c r="A241" s="71">
        <v>44835</v>
      </c>
      <c r="B241" s="170" t="str">
        <f>MONTH(Indice_Horas[[#This Row],[Período]])&amp;YEAR(Indice_Horas[[#This Row],[Período]])</f>
        <v>102022</v>
      </c>
      <c r="C241" s="20">
        <v>102.84</v>
      </c>
      <c r="D241" s="20">
        <v>162.91</v>
      </c>
      <c r="E241" s="20">
        <v>99.19</v>
      </c>
    </row>
    <row r="242" spans="1:5" x14ac:dyDescent="0.3">
      <c r="A242" s="71">
        <v>44866</v>
      </c>
      <c r="B242" s="170" t="str">
        <f>MONTH(Indice_Horas[[#This Row],[Período]])&amp;YEAR(Indice_Horas[[#This Row],[Período]])</f>
        <v>112022</v>
      </c>
      <c r="C242" s="20">
        <v>101.99</v>
      </c>
      <c r="D242" s="20">
        <v>170.28</v>
      </c>
      <c r="E242" s="20">
        <v>97.83</v>
      </c>
    </row>
    <row r="243" spans="1:5" x14ac:dyDescent="0.3">
      <c r="A243" s="71">
        <v>44896</v>
      </c>
      <c r="B243" s="170" t="str">
        <f>MONTH(Indice_Horas[[#This Row],[Período]])&amp;YEAR(Indice_Horas[[#This Row],[Período]])</f>
        <v>122022</v>
      </c>
      <c r="C243" s="20">
        <v>96.42</v>
      </c>
      <c r="D243" s="20">
        <v>168.52</v>
      </c>
      <c r="E243" s="20">
        <v>92.04</v>
      </c>
    </row>
    <row r="244" spans="1:5" x14ac:dyDescent="0.3">
      <c r="A244" s="71">
        <v>44927</v>
      </c>
      <c r="B244" s="170" t="str">
        <f>MONTH(Indice_Horas[[#This Row],[Período]])&amp;YEAR(Indice_Horas[[#This Row],[Período]])</f>
        <v>12023</v>
      </c>
      <c r="C244" s="20">
        <v>98.95</v>
      </c>
      <c r="D244" s="20">
        <v>171.93</v>
      </c>
      <c r="E244" s="20">
        <v>94.51</v>
      </c>
    </row>
    <row r="245" spans="1:5" x14ac:dyDescent="0.3">
      <c r="A245" s="71">
        <v>44958</v>
      </c>
      <c r="B245" s="170" t="str">
        <f>MONTH(Indice_Horas[[#This Row],[Período]])&amp;YEAR(Indice_Horas[[#This Row],[Período]])</f>
        <v>22023</v>
      </c>
      <c r="C245" s="20">
        <v>96.76</v>
      </c>
      <c r="D245" s="20">
        <v>162.85</v>
      </c>
      <c r="E245" s="20">
        <v>92.73</v>
      </c>
    </row>
    <row r="246" spans="1:5" x14ac:dyDescent="0.3">
      <c r="A246" s="71">
        <v>44986</v>
      </c>
      <c r="B246" s="170" t="str">
        <f>MONTH(Indice_Horas[[#This Row],[Período]])&amp;YEAR(Indice_Horas[[#This Row],[Período]])</f>
        <v>32023</v>
      </c>
      <c r="C246" s="20">
        <v>103.36</v>
      </c>
      <c r="D246" s="20">
        <v>156.75</v>
      </c>
      <c r="E246" s="20">
        <v>100.11</v>
      </c>
    </row>
    <row r="247" spans="1:5" x14ac:dyDescent="0.3">
      <c r="A247" s="71">
        <v>45017</v>
      </c>
      <c r="B247" s="170" t="str">
        <f>MONTH(Indice_Horas[[#This Row],[Período]])&amp;YEAR(Indice_Horas[[#This Row],[Período]])</f>
        <v>42023</v>
      </c>
      <c r="C247" s="20">
        <v>99.89</v>
      </c>
      <c r="D247" s="20">
        <v>160.91</v>
      </c>
      <c r="E247" s="20">
        <v>96.18</v>
      </c>
    </row>
    <row r="248" spans="1:5" x14ac:dyDescent="0.3">
      <c r="A248" s="71">
        <v>45047</v>
      </c>
      <c r="B248" s="170" t="str">
        <f>MONTH(Indice_Horas[[#This Row],[Período]])&amp;YEAR(Indice_Horas[[#This Row],[Período]])</f>
        <v>52023</v>
      </c>
      <c r="C248" s="20">
        <v>103.7</v>
      </c>
      <c r="D248" s="20">
        <v>160.56</v>
      </c>
      <c r="E248" s="20">
        <v>100.24</v>
      </c>
    </row>
    <row r="249" spans="1:5" x14ac:dyDescent="0.3">
      <c r="A249" s="71">
        <v>45078</v>
      </c>
      <c r="B249" s="170" t="str">
        <f>MONTH(Indice_Horas[[#This Row],[Período]])&amp;YEAR(Indice_Horas[[#This Row],[Período]])</f>
        <v>62023</v>
      </c>
      <c r="C249" s="20">
        <v>103.48</v>
      </c>
      <c r="D249" s="20">
        <v>169.68</v>
      </c>
      <c r="E249" s="20">
        <v>99.45</v>
      </c>
    </row>
    <row r="250" spans="1:5" x14ac:dyDescent="0.3">
      <c r="A250" s="71">
        <v>45108</v>
      </c>
      <c r="B250" s="170" t="str">
        <f>MONTH(Indice_Horas[[#This Row],[Período]])&amp;YEAR(Indice_Horas[[#This Row],[Período]])</f>
        <v>72023</v>
      </c>
      <c r="C250" s="20">
        <v>103.49</v>
      </c>
      <c r="D250" s="20">
        <v>168.77</v>
      </c>
      <c r="E250" s="20">
        <v>99.52</v>
      </c>
    </row>
    <row r="251" spans="1:5" x14ac:dyDescent="0.3">
      <c r="A251" s="71">
        <v>45139</v>
      </c>
      <c r="B251" s="170" t="str">
        <f>MONTH(Indice_Horas[[#This Row],[Período]])&amp;YEAR(Indice_Horas[[#This Row],[Período]])</f>
        <v>82023</v>
      </c>
      <c r="C251" s="20">
        <v>106.52</v>
      </c>
      <c r="D251" s="20">
        <v>154.72</v>
      </c>
      <c r="E251" s="20">
        <v>103.58</v>
      </c>
    </row>
    <row r="252" spans="1:5" x14ac:dyDescent="0.3">
      <c r="A252" s="71">
        <v>45170</v>
      </c>
      <c r="B252" s="170" t="str">
        <f>MONTH(Indice_Horas[[#This Row],[Período]])&amp;YEAR(Indice_Horas[[#This Row],[Período]])</f>
        <v>92023</v>
      </c>
      <c r="C252" s="20">
        <v>102.39</v>
      </c>
      <c r="D252" s="20">
        <v>149.4</v>
      </c>
      <c r="E252" s="20">
        <v>99.53</v>
      </c>
    </row>
    <row r="253" spans="1:5" x14ac:dyDescent="0.3">
      <c r="A253" s="71">
        <v>45200</v>
      </c>
      <c r="B253" s="170" t="str">
        <f>MONTH(Indice_Horas[[#This Row],[Período]])&amp;YEAR(Indice_Horas[[#This Row],[Período]])</f>
        <v>102023</v>
      </c>
      <c r="C253" s="20">
        <v>103.43</v>
      </c>
      <c r="D253" s="20">
        <v>150.83000000000001</v>
      </c>
      <c r="E253" s="20">
        <v>100.55</v>
      </c>
    </row>
    <row r="254" spans="1:5" x14ac:dyDescent="0.3">
      <c r="A254" s="71">
        <v>45231</v>
      </c>
      <c r="B254" s="170" t="str">
        <f>MONTH(Indice_Horas[[#This Row],[Período]])&amp;YEAR(Indice_Horas[[#This Row],[Período]])</f>
        <v>112023</v>
      </c>
      <c r="C254" s="20">
        <v>102.39</v>
      </c>
      <c r="D254" s="20">
        <v>154.29</v>
      </c>
      <c r="E254" s="20">
        <v>99.23</v>
      </c>
    </row>
    <row r="255" spans="1:5" x14ac:dyDescent="0.3">
      <c r="A255" s="71">
        <v>45261</v>
      </c>
      <c r="B255" s="170" t="str">
        <f>MONTH(Indice_Horas[[#This Row],[Período]])&amp;YEAR(Indice_Horas[[#This Row],[Período]])</f>
        <v>122023</v>
      </c>
      <c r="C255" s="20">
        <v>98.68</v>
      </c>
      <c r="D255" s="20">
        <v>154.91999999999999</v>
      </c>
      <c r="E255" s="20">
        <v>95.26</v>
      </c>
    </row>
    <row r="256" spans="1:5" x14ac:dyDescent="0.3">
      <c r="A256" s="71">
        <v>45292</v>
      </c>
      <c r="B256" s="170" t="str">
        <f>MONTH(Indice_Horas[[#This Row],[Período]])&amp;YEAR(Indice_Horas[[#This Row],[Período]])</f>
        <v>12024</v>
      </c>
      <c r="C256" s="20">
        <v>99.58</v>
      </c>
      <c r="D256" s="20">
        <v>154.72</v>
      </c>
      <c r="E256" s="20">
        <v>96.23</v>
      </c>
    </row>
    <row r="257" spans="1:5" x14ac:dyDescent="0.3">
      <c r="A257" s="71">
        <v>45323</v>
      </c>
      <c r="B257" s="170" t="str">
        <f>MONTH(Indice_Horas[[#This Row],[Período]])&amp;YEAR(Indice_Horas[[#This Row],[Período]])</f>
        <v>22024</v>
      </c>
      <c r="C257" s="20">
        <v>101.3</v>
      </c>
      <c r="D257" s="20">
        <v>153.29</v>
      </c>
      <c r="E257" s="20">
        <v>98.14</v>
      </c>
    </row>
    <row r="258" spans="1:5" x14ac:dyDescent="0.3">
      <c r="A258" s="71">
        <v>45352</v>
      </c>
      <c r="B258" s="170" t="str">
        <f>MONTH(Indice_Horas[[#This Row],[Período]])&amp;YEAR(Indice_Horas[[#This Row],[Período]])</f>
        <v>32024</v>
      </c>
      <c r="C258" s="20">
        <v>103.73</v>
      </c>
      <c r="D258" s="20">
        <v>154.51</v>
      </c>
      <c r="E258" s="20">
        <v>100.64</v>
      </c>
    </row>
    <row r="259" spans="1:5" x14ac:dyDescent="0.3">
      <c r="A259" s="71">
        <v>45383</v>
      </c>
      <c r="B259" s="170" t="str">
        <f>MONTH(Indice_Horas[[#This Row],[Período]])&amp;YEAR(Indice_Horas[[#This Row],[Período]])</f>
        <v>42024</v>
      </c>
      <c r="C259" s="20">
        <v>105.44</v>
      </c>
      <c r="D259" s="20">
        <v>155.66999999999999</v>
      </c>
      <c r="E259" s="20">
        <v>102.38</v>
      </c>
    </row>
    <row r="260" spans="1:5" x14ac:dyDescent="0.3">
      <c r="A260" s="71">
        <v>45413</v>
      </c>
      <c r="B260" s="170" t="str">
        <f>MONTH(Indice_Horas[[#This Row],[Período]])&amp;YEAR(Indice_Horas[[#This Row],[Período]])</f>
        <v>52024</v>
      </c>
      <c r="C260" s="20">
        <v>104.88</v>
      </c>
      <c r="D260" s="20">
        <v>157.13</v>
      </c>
      <c r="E260" s="20">
        <v>101.7</v>
      </c>
    </row>
    <row r="261" spans="1:5" x14ac:dyDescent="0.3">
      <c r="A261" s="71">
        <v>45444</v>
      </c>
      <c r="B261" s="170" t="str">
        <f>MONTH(Indice_Horas[[#This Row],[Período]])&amp;YEAR(Indice_Horas[[#This Row],[Período]])</f>
        <v>62024</v>
      </c>
      <c r="C261" s="20">
        <v>103.17</v>
      </c>
      <c r="D261" s="20">
        <v>157.47999999999999</v>
      </c>
      <c r="E261" s="20">
        <v>99.87</v>
      </c>
    </row>
    <row r="262" spans="1:5" x14ac:dyDescent="0.3">
      <c r="A262" s="71">
        <v>45474</v>
      </c>
      <c r="B262" s="170" t="str">
        <f>MONTH(Indice_Horas[[#This Row],[Período]])&amp;YEAR(Indice_Horas[[#This Row],[Período]])</f>
        <v>72024</v>
      </c>
      <c r="C262" s="20">
        <v>109.06</v>
      </c>
      <c r="D262" s="20">
        <v>160.99</v>
      </c>
      <c r="E262" s="20">
        <v>105.9</v>
      </c>
    </row>
    <row r="263" spans="1:5" x14ac:dyDescent="0.3">
      <c r="A263" s="71">
        <v>45505</v>
      </c>
      <c r="B263" s="170" t="str">
        <f>MONTH(Indice_Horas[[#This Row],[Período]])&amp;YEAR(Indice_Horas[[#This Row],[Período]])</f>
        <v>82024</v>
      </c>
      <c r="C263" s="20">
        <v>108.5</v>
      </c>
      <c r="D263" s="20">
        <v>163.05000000000001</v>
      </c>
      <c r="E263" s="20">
        <v>105.18</v>
      </c>
    </row>
    <row r="264" spans="1:5" x14ac:dyDescent="0.3">
      <c r="A264" s="71">
        <v>45536</v>
      </c>
      <c r="B264" s="170" t="str">
        <f>MONTH(Indice_Horas[[#This Row],[Período]])&amp;YEAR(Indice_Horas[[#This Row],[Período]])</f>
        <v>92024</v>
      </c>
      <c r="C264" s="20">
        <v>105.7</v>
      </c>
      <c r="D264" s="20">
        <v>161.56</v>
      </c>
      <c r="E264" s="20">
        <v>102.3</v>
      </c>
    </row>
    <row r="265" spans="1:5" x14ac:dyDescent="0.3">
      <c r="A265" s="71">
        <v>45566</v>
      </c>
      <c r="B265" s="170" t="str">
        <f>MONTH(Indice_Horas[[#This Row],[Período]])&amp;YEAR(Indice_Horas[[#This Row],[Período]])</f>
        <v>102024</v>
      </c>
      <c r="C265" s="20">
        <v>107.71</v>
      </c>
      <c r="D265" s="20">
        <v>162.78</v>
      </c>
      <c r="E265" s="20">
        <v>104.36</v>
      </c>
    </row>
    <row r="266" spans="1:5" x14ac:dyDescent="0.3">
      <c r="A266" s="71">
        <v>45597</v>
      </c>
      <c r="B266" s="170" t="str">
        <f>MONTH(Indice_Horas[[#This Row],[Período]])&amp;YEAR(Indice_Horas[[#This Row],[Período]])</f>
        <v>112024</v>
      </c>
      <c r="C266" s="20">
        <v>105.85</v>
      </c>
      <c r="D266" s="20">
        <v>161.59</v>
      </c>
      <c r="E266" s="20">
        <v>102.45</v>
      </c>
    </row>
    <row r="267" spans="1:5" x14ac:dyDescent="0.3">
      <c r="A267" s="71">
        <v>45627</v>
      </c>
      <c r="B267" s="170" t="str">
        <f>MONTH(Indice_Horas[[#This Row],[Período]])&amp;YEAR(Indice_Horas[[#This Row],[Período]])</f>
        <v>122024</v>
      </c>
      <c r="C267" s="20">
        <v>99.84</v>
      </c>
      <c r="D267" s="20">
        <v>162.96</v>
      </c>
      <c r="E267" s="20">
        <v>96</v>
      </c>
    </row>
    <row r="268" spans="1:5" x14ac:dyDescent="0.3">
      <c r="A268" s="71">
        <v>45658</v>
      </c>
      <c r="B268" s="170" t="str">
        <f>MONTH(Indice_Horas[[#This Row],[Período]])&amp;YEAR(Indice_Horas[[#This Row],[Período]])</f>
        <v>12025</v>
      </c>
      <c r="C268" s="20">
        <v>101.34</v>
      </c>
      <c r="D268" s="20">
        <v>160.46</v>
      </c>
      <c r="E268" s="20">
        <v>97.74</v>
      </c>
    </row>
    <row r="269" spans="1:5" x14ac:dyDescent="0.3">
      <c r="A269" s="71">
        <v>45689</v>
      </c>
      <c r="B269" s="170" t="str">
        <f>MONTH(Indice_Horas[[#This Row],[Período]])&amp;YEAR(Indice_Horas[[#This Row],[Período]])</f>
        <v>22025</v>
      </c>
      <c r="C269" s="20">
        <v>104.43</v>
      </c>
      <c r="D269" s="20">
        <v>157.59</v>
      </c>
      <c r="E269" s="20">
        <v>101.2</v>
      </c>
    </row>
    <row r="270" spans="1:5" x14ac:dyDescent="0.3">
      <c r="A270" s="71">
        <v>45717</v>
      </c>
      <c r="B270" s="170" t="str">
        <f>MONTH(Indice_Horas[[#This Row],[Período]])&amp;YEAR(Indice_Horas[[#This Row],[Período]])</f>
        <v>32025</v>
      </c>
      <c r="C270" s="20">
        <v>105.55</v>
      </c>
      <c r="D270" s="20">
        <v>162.38</v>
      </c>
      <c r="E270" s="20">
        <v>102.09</v>
      </c>
    </row>
    <row r="271" spans="1:5" x14ac:dyDescent="0.3">
      <c r="A271" s="71">
        <v>45748</v>
      </c>
      <c r="B271" s="170" t="str">
        <f>MONTH(Indice_Horas[[#This Row],[Período]])&amp;YEAR(Indice_Horas[[#This Row],[Período]])</f>
        <v>42025</v>
      </c>
      <c r="C271" s="20">
        <v>104.94</v>
      </c>
      <c r="D271" s="20">
        <v>164.33</v>
      </c>
      <c r="E271" s="20">
        <v>101.33</v>
      </c>
    </row>
    <row r="272" spans="1:5" x14ac:dyDescent="0.3">
      <c r="A272" s="71">
        <v>45778</v>
      </c>
      <c r="B272" s="170" t="str">
        <f>MONTH(Indice_Horas[[#This Row],[Período]])&amp;YEAR(Indice_Horas[[#This Row],[Período]])</f>
        <v>52025</v>
      </c>
      <c r="C272" s="20">
        <v>105.25</v>
      </c>
      <c r="D272" s="20">
        <v>164.46</v>
      </c>
      <c r="E272" s="20">
        <v>101.64</v>
      </c>
    </row>
    <row r="273" spans="1:5" x14ac:dyDescent="0.3">
      <c r="A273" s="71">
        <v>45809</v>
      </c>
      <c r="B273" s="170" t="str">
        <f>MONTH(Indice_Horas[[#This Row],[Período]])&amp;YEAR(Indice_Horas[[#This Row],[Período]])</f>
        <v>62025</v>
      </c>
      <c r="C273" s="20">
        <v>106.91</v>
      </c>
      <c r="D273" s="20">
        <v>162.83000000000001</v>
      </c>
      <c r="E273" s="20">
        <v>103.51</v>
      </c>
    </row>
    <row r="274" spans="1:5" x14ac:dyDescent="0.3">
      <c r="A274" s="71">
        <v>45839</v>
      </c>
      <c r="B274" s="170" t="str">
        <f>MONTH(Indice_Horas[[#This Row],[Período]])&amp;YEAR(Indice_Horas[[#This Row],[Período]])</f>
        <v>72025</v>
      </c>
      <c r="C274" s="20">
        <v>106.48</v>
      </c>
      <c r="D274" s="20">
        <v>163.08000000000001</v>
      </c>
      <c r="E274" s="20">
        <v>103.03</v>
      </c>
    </row>
    <row r="275" spans="1:5" x14ac:dyDescent="0.3">
      <c r="A275" s="71">
        <v>45870</v>
      </c>
      <c r="B275" s="170" t="str">
        <f>MONTH(Indice_Horas[[#This Row],[Período]])&amp;YEAR(Indice_Horas[[#This Row],[Período]])</f>
        <v>82025</v>
      </c>
      <c r="C275" s="20">
        <v>106.35</v>
      </c>
      <c r="D275" s="20">
        <v>165.85</v>
      </c>
      <c r="E275" s="20">
        <v>102.73</v>
      </c>
    </row>
    <row r="276" spans="1:5" x14ac:dyDescent="0.3">
      <c r="A276" s="71">
        <v>45901</v>
      </c>
      <c r="B276" s="170" t="str">
        <f>MONTH(Indice_Horas[[#This Row],[Período]])&amp;YEAR(Indice_Horas[[#This Row],[Período]])</f>
        <v>92025</v>
      </c>
      <c r="C276" s="20">
        <v>107.9</v>
      </c>
      <c r="D276" s="20">
        <v>163.37</v>
      </c>
      <c r="E276" s="20">
        <v>104.52</v>
      </c>
    </row>
    <row r="277" spans="1:5" x14ac:dyDescent="0.3">
      <c r="A277" s="71">
        <v>45931</v>
      </c>
      <c r="B277" s="170" t="str">
        <f>MONTH(Indice_Horas[[#This Row],[Período]])&amp;YEAR(Indice_Horas[[#This Row],[Período]])</f>
        <v>102025</v>
      </c>
      <c r="C277" s="20">
        <v>109.93</v>
      </c>
      <c r="D277" s="20">
        <v>163.76</v>
      </c>
      <c r="E277" s="20">
        <v>106.65</v>
      </c>
    </row>
    <row r="278" spans="1:5" customFormat="1" ht="14.4" x14ac:dyDescent="0.3">
      <c r="A278" s="71">
        <v>45962</v>
      </c>
      <c r="B278" s="168" t="str">
        <f>MONTH(Indice_Horas[[#This Row],[Período]])&amp;YEAR(Indice_Horas[[#This Row],[Período]])</f>
        <v>112025</v>
      </c>
      <c r="C278" s="20">
        <v>107.04</v>
      </c>
      <c r="D278" s="20">
        <v>163.13999999999999</v>
      </c>
      <c r="E278" s="20">
        <v>103.62</v>
      </c>
    </row>
    <row r="279" spans="1:5" x14ac:dyDescent="0.3">
      <c r="A279" s="71">
        <v>45992</v>
      </c>
      <c r="B279" s="170" t="str">
        <f>MONTH(Indice_Horas[[#This Row],[Período]])&amp;YEAR(Indice_Horas[[#This Row],[Período]])</f>
        <v>122025</v>
      </c>
      <c r="C279" s="20">
        <v>103.03</v>
      </c>
      <c r="D279" s="20">
        <v>163.19</v>
      </c>
      <c r="E279" s="20">
        <v>99.37</v>
      </c>
    </row>
    <row r="280" spans="1:5" x14ac:dyDescent="0.3">
      <c r="A280" s="71">
        <v>46023</v>
      </c>
      <c r="B280" s="170" t="str">
        <f>MONTH(Indice_Horas[[#This Row],[Período]])&amp;YEAR(Indice_Horas[[#This Row],[Período]])</f>
        <v>12026</v>
      </c>
      <c r="C280" s="20">
        <v>100.95</v>
      </c>
      <c r="D280" s="20">
        <v>163.86</v>
      </c>
      <c r="E280" s="20">
        <v>97.12</v>
      </c>
    </row>
    <row r="281" spans="1:5" x14ac:dyDescent="0.3">
      <c r="A281" s="71">
        <v>46054</v>
      </c>
      <c r="B281" s="170" t="str">
        <f>MONTH(Indice_Horas[[#This Row],[Período]])&amp;YEAR(Indice_Horas[[#This Row],[Período]])</f>
        <v>22026</v>
      </c>
      <c r="C281" s="20">
        <v>102.87</v>
      </c>
      <c r="D281" s="20">
        <v>156.53</v>
      </c>
      <c r="E281" s="20">
        <v>99.6</v>
      </c>
    </row>
    <row r="282" spans="1:5" x14ac:dyDescent="0.3">
      <c r="A282" s="71">
        <v>46082</v>
      </c>
      <c r="B282" s="170" t="str">
        <f>MONTH(Indice_Horas[[#This Row],[Período]])&amp;YEAR(Indice_Horas[[#This Row],[Período]])</f>
        <v>32026</v>
      </c>
      <c r="C282" s="20">
        <v>109.72</v>
      </c>
      <c r="D282" s="20">
        <v>162.6</v>
      </c>
      <c r="E282" s="20">
        <v>106.5</v>
      </c>
    </row>
    <row r="283" spans="1:5" x14ac:dyDescent="0.3">
      <c r="A283" s="71">
        <v>46113</v>
      </c>
      <c r="B283" s="170" t="str">
        <f>MONTH(Indice_Horas[[#This Row],[Período]])&amp;YEAR(Indice_Horas[[#This Row],[Período]])</f>
        <v>42026</v>
      </c>
      <c r="C283" s="20">
        <v>108.88</v>
      </c>
      <c r="D283" s="20">
        <v>160.52000000000001</v>
      </c>
      <c r="E283" s="20">
        <v>105.74</v>
      </c>
    </row>
    <row r="284" spans="1:5" x14ac:dyDescent="0.3">
      <c r="A284" s="71">
        <v>46143</v>
      </c>
      <c r="B284" s="170" t="str">
        <f>MONTH(Indice_Horas[[#This Row],[Período]])&amp;YEAR(Indice_Horas[[#This Row],[Período]])</f>
        <v>52026</v>
      </c>
      <c r="C284" s="20">
        <v>107.92</v>
      </c>
      <c r="D284" s="20">
        <v>161.49</v>
      </c>
      <c r="E284" s="20">
        <v>104.66</v>
      </c>
    </row>
    <row r="285" spans="1:5" x14ac:dyDescent="0.3">
      <c r="A285" s="71">
        <v>46174</v>
      </c>
      <c r="B285" s="170" t="str">
        <f>MONTH(Indice_Horas[[#This Row],[Período]])&amp;YEAR(Indice_Horas[[#This Row],[Período]])</f>
        <v>62026</v>
      </c>
      <c r="C285" s="20">
        <v>111.6</v>
      </c>
      <c r="D285" s="20">
        <v>154.61000000000001</v>
      </c>
      <c r="E285" s="20">
        <v>108.73</v>
      </c>
    </row>
  </sheetData>
  <pageMargins left="0.511811024" right="0.511811024" top="0.78740157499999996" bottom="0.78740157499999996" header="0.31496062000000002" footer="0.31496062000000002"/>
  <drawing r:id="rId1"/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Planilha8"/>
  <dimension ref="A1:E249"/>
  <sheetViews>
    <sheetView showGridLines="0" zoomScaleNormal="100" workbookViewId="0">
      <pane xSplit="1" ySplit="3" topLeftCell="B235" activePane="bottomRight" state="frozen"/>
      <selection pane="topRight" activeCell="B1" sqref="B1"/>
      <selection pane="bottomLeft" activeCell="A4" sqref="A4"/>
      <selection pane="bottomRight" activeCell="F243" sqref="F243"/>
    </sheetView>
  </sheetViews>
  <sheetFormatPr defaultColWidth="14.44140625" defaultRowHeight="13.8" x14ac:dyDescent="0.3"/>
  <cols>
    <col min="1" max="2" width="14.5546875" style="15" customWidth="1"/>
    <col min="3" max="3" width="16.109375" style="15" customWidth="1"/>
    <col min="4" max="4" width="20.88671875" style="15" customWidth="1"/>
    <col min="5" max="5" width="28.109375" style="15" customWidth="1"/>
    <col min="6" max="16384" width="14.44140625" style="15"/>
  </cols>
  <sheetData>
    <row r="1" spans="1:5" x14ac:dyDescent="0.3">
      <c r="C1" s="73" t="s">
        <v>46</v>
      </c>
    </row>
    <row r="2" spans="1:5" x14ac:dyDescent="0.3">
      <c r="C2" s="69" t="s">
        <v>49</v>
      </c>
    </row>
    <row r="3" spans="1:5" s="16" customFormat="1" x14ac:dyDescent="0.3">
      <c r="A3" s="228" t="s">
        <v>30</v>
      </c>
      <c r="B3" s="228" t="s">
        <v>4</v>
      </c>
      <c r="C3" s="228" t="s">
        <v>21</v>
      </c>
      <c r="D3" s="228" t="s">
        <v>22</v>
      </c>
      <c r="E3" s="228" t="s">
        <v>23</v>
      </c>
    </row>
    <row r="4" spans="1:5" ht="14.4" x14ac:dyDescent="0.3">
      <c r="A4" s="70">
        <v>38718</v>
      </c>
      <c r="B4" s="80" t="str">
        <f>MONTH(Indice_massa_salarial[[#This Row],[Período]])&amp;YEAR(Indice_massa_salarial[[#This Row],[Período]])</f>
        <v>12006</v>
      </c>
      <c r="C4" s="18">
        <v>96.030600000000007</v>
      </c>
      <c r="D4" s="18">
        <v>79.861999999999995</v>
      </c>
      <c r="E4" s="18">
        <v>97.457800000000006</v>
      </c>
    </row>
    <row r="5" spans="1:5" x14ac:dyDescent="0.3">
      <c r="A5" s="71">
        <v>38749</v>
      </c>
      <c r="B5" s="83" t="str">
        <f>MONTH(Indice_massa_salarial[[#This Row],[Período]])&amp;YEAR(Indice_massa_salarial[[#This Row],[Período]])</f>
        <v>22006</v>
      </c>
      <c r="C5" s="20">
        <v>102.7924</v>
      </c>
      <c r="D5" s="20">
        <v>187.79159999999999</v>
      </c>
      <c r="E5" s="20">
        <v>95.289900000000003</v>
      </c>
    </row>
    <row r="6" spans="1:5" x14ac:dyDescent="0.3">
      <c r="A6" s="71">
        <v>38777</v>
      </c>
      <c r="B6" s="83" t="str">
        <f>MONTH(Indice_massa_salarial[[#This Row],[Período]])&amp;YEAR(Indice_massa_salarial[[#This Row],[Período]])</f>
        <v>32006</v>
      </c>
      <c r="C6" s="20">
        <v>94.075400000000002</v>
      </c>
      <c r="D6" s="20">
        <v>83.284499999999994</v>
      </c>
      <c r="E6" s="20">
        <v>95.027900000000002</v>
      </c>
    </row>
    <row r="7" spans="1:5" x14ac:dyDescent="0.3">
      <c r="A7" s="71">
        <v>38808</v>
      </c>
      <c r="B7" s="83" t="str">
        <f>MONTH(Indice_massa_salarial[[#This Row],[Período]])&amp;YEAR(Indice_massa_salarial[[#This Row],[Período]])</f>
        <v>42006</v>
      </c>
      <c r="C7" s="20">
        <v>92.317899999999995</v>
      </c>
      <c r="D7" s="20">
        <v>77.572100000000006</v>
      </c>
      <c r="E7" s="20">
        <v>93.619399999999999</v>
      </c>
    </row>
    <row r="8" spans="1:5" x14ac:dyDescent="0.3">
      <c r="A8" s="71">
        <v>38838</v>
      </c>
      <c r="B8" s="83" t="str">
        <f>MONTH(Indice_massa_salarial[[#This Row],[Período]])&amp;YEAR(Indice_massa_salarial[[#This Row],[Período]])</f>
        <v>52006</v>
      </c>
      <c r="C8" s="20">
        <v>91.692400000000006</v>
      </c>
      <c r="D8" s="20">
        <v>83.057500000000005</v>
      </c>
      <c r="E8" s="20">
        <v>92.454599999999999</v>
      </c>
    </row>
    <row r="9" spans="1:5" x14ac:dyDescent="0.3">
      <c r="A9" s="71">
        <v>38869</v>
      </c>
      <c r="B9" s="83" t="str">
        <f>MONTH(Indice_massa_salarial[[#This Row],[Período]])&amp;YEAR(Indice_massa_salarial[[#This Row],[Período]])</f>
        <v>62006</v>
      </c>
      <c r="C9" s="20">
        <v>94.735699999999994</v>
      </c>
      <c r="D9" s="20">
        <v>80.164000000000001</v>
      </c>
      <c r="E9" s="20">
        <v>96.021900000000002</v>
      </c>
    </row>
    <row r="10" spans="1:5" x14ac:dyDescent="0.3">
      <c r="A10" s="71">
        <v>38899</v>
      </c>
      <c r="B10" s="83" t="str">
        <f>MONTH(Indice_massa_salarial[[#This Row],[Período]])&amp;YEAR(Indice_massa_salarial[[#This Row],[Período]])</f>
        <v>72006</v>
      </c>
      <c r="C10" s="20">
        <v>96.778800000000004</v>
      </c>
      <c r="D10" s="20">
        <v>88.067800000000005</v>
      </c>
      <c r="E10" s="20">
        <v>97.547700000000006</v>
      </c>
    </row>
    <row r="11" spans="1:5" x14ac:dyDescent="0.3">
      <c r="A11" s="71">
        <v>38930</v>
      </c>
      <c r="B11" s="83" t="str">
        <f>MONTH(Indice_massa_salarial[[#This Row],[Período]])&amp;YEAR(Indice_massa_salarial[[#This Row],[Período]])</f>
        <v>82006</v>
      </c>
      <c r="C11" s="20">
        <v>95.307000000000002</v>
      </c>
      <c r="D11" s="20">
        <v>103.43</v>
      </c>
      <c r="E11" s="20">
        <v>94.59</v>
      </c>
    </row>
    <row r="12" spans="1:5" x14ac:dyDescent="0.3">
      <c r="A12" s="71">
        <v>38961</v>
      </c>
      <c r="B12" s="83" t="str">
        <f>MONTH(Indice_massa_salarial[[#This Row],[Período]])&amp;YEAR(Indice_massa_salarial[[#This Row],[Período]])</f>
        <v>92006</v>
      </c>
      <c r="C12" s="20">
        <v>94.048100000000005</v>
      </c>
      <c r="D12" s="20">
        <v>114.77809999999999</v>
      </c>
      <c r="E12" s="20">
        <v>92.218299999999999</v>
      </c>
    </row>
    <row r="13" spans="1:5" x14ac:dyDescent="0.3">
      <c r="A13" s="71">
        <v>38991</v>
      </c>
      <c r="B13" s="83" t="str">
        <f>MONTH(Indice_massa_salarial[[#This Row],[Período]])&amp;YEAR(Indice_massa_salarial[[#This Row],[Período]])</f>
        <v>102006</v>
      </c>
      <c r="C13" s="20">
        <v>94.432100000000005</v>
      </c>
      <c r="D13" s="20">
        <v>85.705299999999994</v>
      </c>
      <c r="E13" s="20">
        <v>95.202299999999994</v>
      </c>
    </row>
    <row r="14" spans="1:5" x14ac:dyDescent="0.3">
      <c r="A14" s="71">
        <v>39022</v>
      </c>
      <c r="B14" s="83" t="str">
        <f>MONTH(Indice_massa_salarial[[#This Row],[Período]])&amp;YEAR(Indice_massa_salarial[[#This Row],[Período]])</f>
        <v>112006</v>
      </c>
      <c r="C14" s="20">
        <v>107.5064</v>
      </c>
      <c r="D14" s="20">
        <v>91.191500000000005</v>
      </c>
      <c r="E14" s="20">
        <v>108.9464</v>
      </c>
    </row>
    <row r="15" spans="1:5" x14ac:dyDescent="0.3">
      <c r="A15" s="71">
        <v>39052</v>
      </c>
      <c r="B15" s="83" t="str">
        <f>MONTH(Indice_massa_salarial[[#This Row],[Período]])&amp;YEAR(Indice_massa_salarial[[#This Row],[Período]])</f>
        <v>122006</v>
      </c>
      <c r="C15" s="20">
        <v>139.57769999999999</v>
      </c>
      <c r="D15" s="20">
        <v>125.2818</v>
      </c>
      <c r="E15" s="20">
        <v>140.83949999999999</v>
      </c>
    </row>
    <row r="16" spans="1:5" x14ac:dyDescent="0.3">
      <c r="A16" s="71">
        <v>39083</v>
      </c>
      <c r="B16" s="83" t="str">
        <f>MONTH(Indice_massa_salarial[[#This Row],[Período]])&amp;YEAR(Indice_massa_salarial[[#This Row],[Período]])</f>
        <v>12007</v>
      </c>
      <c r="C16" s="20">
        <v>103.9529</v>
      </c>
      <c r="D16" s="20">
        <v>96.202500000000001</v>
      </c>
      <c r="E16" s="20">
        <v>104.637</v>
      </c>
    </row>
    <row r="17" spans="1:5" x14ac:dyDescent="0.3">
      <c r="A17" s="71">
        <v>39114</v>
      </c>
      <c r="B17" s="83" t="str">
        <f>MONTH(Indice_massa_salarial[[#This Row],[Período]])&amp;YEAR(Indice_massa_salarial[[#This Row],[Período]])</f>
        <v>22007</v>
      </c>
      <c r="C17" s="20">
        <v>108.6465</v>
      </c>
      <c r="D17" s="20">
        <v>186.1653</v>
      </c>
      <c r="E17" s="20">
        <v>101.8044</v>
      </c>
    </row>
    <row r="18" spans="1:5" x14ac:dyDescent="0.3">
      <c r="A18" s="71">
        <v>39142</v>
      </c>
      <c r="B18" s="83" t="str">
        <f>MONTH(Indice_massa_salarial[[#This Row],[Período]])&amp;YEAR(Indice_massa_salarial[[#This Row],[Período]])</f>
        <v>32007</v>
      </c>
      <c r="C18" s="20">
        <v>101.0286</v>
      </c>
      <c r="D18" s="20">
        <v>98.879900000000006</v>
      </c>
      <c r="E18" s="20">
        <v>101.2183</v>
      </c>
    </row>
    <row r="19" spans="1:5" x14ac:dyDescent="0.3">
      <c r="A19" s="71">
        <v>39173</v>
      </c>
      <c r="B19" s="83" t="str">
        <f>MONTH(Indice_massa_salarial[[#This Row],[Período]])&amp;YEAR(Indice_massa_salarial[[#This Row],[Período]])</f>
        <v>42007</v>
      </c>
      <c r="C19" s="20">
        <v>100.18219999999999</v>
      </c>
      <c r="D19" s="20">
        <v>89.537400000000005</v>
      </c>
      <c r="E19" s="20">
        <v>101.1217</v>
      </c>
    </row>
    <row r="20" spans="1:5" x14ac:dyDescent="0.3">
      <c r="A20" s="71">
        <v>39203</v>
      </c>
      <c r="B20" s="83" t="str">
        <f>MONTH(Indice_massa_salarial[[#This Row],[Período]])&amp;YEAR(Indice_massa_salarial[[#This Row],[Período]])</f>
        <v>52007</v>
      </c>
      <c r="C20" s="20">
        <v>100.63639999999999</v>
      </c>
      <c r="D20" s="20">
        <v>94.342500000000001</v>
      </c>
      <c r="E20" s="20">
        <v>101.1919</v>
      </c>
    </row>
    <row r="21" spans="1:5" x14ac:dyDescent="0.3">
      <c r="A21" s="71">
        <v>39234</v>
      </c>
      <c r="B21" s="83" t="str">
        <f>MONTH(Indice_massa_salarial[[#This Row],[Período]])&amp;YEAR(Indice_massa_salarial[[#This Row],[Período]])</f>
        <v>62007</v>
      </c>
      <c r="C21" s="20">
        <v>105.8115</v>
      </c>
      <c r="D21" s="20">
        <v>82.448099999999997</v>
      </c>
      <c r="E21" s="20">
        <v>107.8737</v>
      </c>
    </row>
    <row r="22" spans="1:5" x14ac:dyDescent="0.3">
      <c r="A22" s="71">
        <v>39264</v>
      </c>
      <c r="B22" s="83" t="str">
        <f>MONTH(Indice_massa_salarial[[#This Row],[Período]])&amp;YEAR(Indice_massa_salarial[[#This Row],[Período]])</f>
        <v>72007</v>
      </c>
      <c r="C22" s="20">
        <v>102.86360000000001</v>
      </c>
      <c r="D22" s="20">
        <v>80.114900000000006</v>
      </c>
      <c r="E22" s="20">
        <v>104.8715</v>
      </c>
    </row>
    <row r="23" spans="1:5" x14ac:dyDescent="0.3">
      <c r="A23" s="71">
        <v>39295</v>
      </c>
      <c r="B23" s="83" t="str">
        <f>MONTH(Indice_massa_salarial[[#This Row],[Período]])&amp;YEAR(Indice_massa_salarial[[#This Row],[Período]])</f>
        <v>82007</v>
      </c>
      <c r="C23" s="20">
        <v>100.2471</v>
      </c>
      <c r="D23" s="20">
        <v>77.443299999999994</v>
      </c>
      <c r="E23" s="20">
        <v>102.2599</v>
      </c>
    </row>
    <row r="24" spans="1:5" x14ac:dyDescent="0.3">
      <c r="A24" s="71">
        <v>39326</v>
      </c>
      <c r="B24" s="83" t="str">
        <f>MONTH(Indice_massa_salarial[[#This Row],[Período]])&amp;YEAR(Indice_massa_salarial[[#This Row],[Período]])</f>
        <v>92007</v>
      </c>
      <c r="C24" s="20">
        <v>97.795699999999997</v>
      </c>
      <c r="D24" s="20">
        <v>77.483199999999997</v>
      </c>
      <c r="E24" s="20">
        <v>99.5886</v>
      </c>
    </row>
    <row r="25" spans="1:5" x14ac:dyDescent="0.3">
      <c r="A25" s="71">
        <v>39356</v>
      </c>
      <c r="B25" s="83" t="str">
        <f>MONTH(Indice_massa_salarial[[#This Row],[Período]])&amp;YEAR(Indice_massa_salarial[[#This Row],[Período]])</f>
        <v>102007</v>
      </c>
      <c r="C25" s="20">
        <v>103.6185</v>
      </c>
      <c r="D25" s="20">
        <v>75.880499999999998</v>
      </c>
      <c r="E25" s="20">
        <v>106.0668</v>
      </c>
    </row>
    <row r="26" spans="1:5" x14ac:dyDescent="0.3">
      <c r="A26" s="71">
        <v>39387</v>
      </c>
      <c r="B26" s="83" t="str">
        <f>MONTH(Indice_massa_salarial[[#This Row],[Período]])&amp;YEAR(Indice_massa_salarial[[#This Row],[Período]])</f>
        <v>112007</v>
      </c>
      <c r="C26" s="20">
        <v>119.0967</v>
      </c>
      <c r="D26" s="20">
        <v>137.27330000000001</v>
      </c>
      <c r="E26" s="20">
        <v>117.4923</v>
      </c>
    </row>
    <row r="27" spans="1:5" x14ac:dyDescent="0.3">
      <c r="A27" s="71">
        <v>39417</v>
      </c>
      <c r="B27" s="83" t="str">
        <f>MONTH(Indice_massa_salarial[[#This Row],[Período]])&amp;YEAR(Indice_massa_salarial[[#This Row],[Período]])</f>
        <v>122007</v>
      </c>
      <c r="C27" s="20">
        <v>154.82980000000001</v>
      </c>
      <c r="D27" s="20">
        <v>113.8036</v>
      </c>
      <c r="E27" s="20">
        <v>158.45099999999999</v>
      </c>
    </row>
    <row r="28" spans="1:5" x14ac:dyDescent="0.3">
      <c r="A28" s="71">
        <v>39448</v>
      </c>
      <c r="B28" s="83" t="str">
        <f>MONTH(Indice_massa_salarial[[#This Row],[Período]])&amp;YEAR(Indice_massa_salarial[[#This Row],[Período]])</f>
        <v>12008</v>
      </c>
      <c r="C28" s="20">
        <v>120.36790000000001</v>
      </c>
      <c r="D28" s="20">
        <v>97.360900000000001</v>
      </c>
      <c r="E28" s="20">
        <v>122.3986</v>
      </c>
    </row>
    <row r="29" spans="1:5" x14ac:dyDescent="0.3">
      <c r="A29" s="71">
        <v>39479</v>
      </c>
      <c r="B29" s="83" t="str">
        <f>MONTH(Indice_massa_salarial[[#This Row],[Período]])&amp;YEAR(Indice_massa_salarial[[#This Row],[Período]])</f>
        <v>22008</v>
      </c>
      <c r="C29" s="20">
        <v>124.3771</v>
      </c>
      <c r="D29" s="20">
        <v>290.85169999999999</v>
      </c>
      <c r="E29" s="20">
        <v>109.6832</v>
      </c>
    </row>
    <row r="30" spans="1:5" x14ac:dyDescent="0.3">
      <c r="A30" s="71">
        <v>39508</v>
      </c>
      <c r="B30" s="83" t="str">
        <f>MONTH(Indice_massa_salarial[[#This Row],[Período]])&amp;YEAR(Indice_massa_salarial[[#This Row],[Período]])</f>
        <v>32008</v>
      </c>
      <c r="C30" s="20">
        <v>103.9731</v>
      </c>
      <c r="D30" s="20">
        <v>89.698700000000002</v>
      </c>
      <c r="E30" s="20">
        <v>105.233</v>
      </c>
    </row>
    <row r="31" spans="1:5" x14ac:dyDescent="0.3">
      <c r="A31" s="71">
        <v>39539</v>
      </c>
      <c r="B31" s="83" t="str">
        <f>MONTH(Indice_massa_salarial[[#This Row],[Período]])&amp;YEAR(Indice_massa_salarial[[#This Row],[Período]])</f>
        <v>42008</v>
      </c>
      <c r="C31" s="20">
        <v>103.94159999999999</v>
      </c>
      <c r="D31" s="20">
        <v>82.140900000000002</v>
      </c>
      <c r="E31" s="20">
        <v>105.8659</v>
      </c>
    </row>
    <row r="32" spans="1:5" x14ac:dyDescent="0.3">
      <c r="A32" s="71">
        <v>39569</v>
      </c>
      <c r="B32" s="83" t="str">
        <f>MONTH(Indice_massa_salarial[[#This Row],[Período]])&amp;YEAR(Indice_massa_salarial[[#This Row],[Período]])</f>
        <v>52008</v>
      </c>
      <c r="C32" s="20">
        <v>102.8535</v>
      </c>
      <c r="D32" s="20">
        <v>83.571899999999999</v>
      </c>
      <c r="E32" s="20">
        <v>104.55540000000001</v>
      </c>
    </row>
    <row r="33" spans="1:5" x14ac:dyDescent="0.3">
      <c r="A33" s="71">
        <v>39600</v>
      </c>
      <c r="B33" s="83" t="str">
        <f>MONTH(Indice_massa_salarial[[#This Row],[Período]])&amp;YEAR(Indice_massa_salarial[[#This Row],[Período]])</f>
        <v>62008</v>
      </c>
      <c r="C33" s="20">
        <v>113.4404</v>
      </c>
      <c r="D33" s="20">
        <v>83.602500000000006</v>
      </c>
      <c r="E33" s="20">
        <v>116.0741</v>
      </c>
    </row>
    <row r="34" spans="1:5" x14ac:dyDescent="0.3">
      <c r="A34" s="71">
        <v>39630</v>
      </c>
      <c r="B34" s="83" t="str">
        <f>MONTH(Indice_massa_salarial[[#This Row],[Período]])&amp;YEAR(Indice_massa_salarial[[#This Row],[Período]])</f>
        <v>72008</v>
      </c>
      <c r="C34" s="20">
        <v>110.2989</v>
      </c>
      <c r="D34" s="20">
        <v>87.168700000000001</v>
      </c>
      <c r="E34" s="20">
        <v>112.3404</v>
      </c>
    </row>
    <row r="35" spans="1:5" x14ac:dyDescent="0.3">
      <c r="A35" s="71">
        <v>39661</v>
      </c>
      <c r="B35" s="83" t="str">
        <f>MONTH(Indice_massa_salarial[[#This Row],[Período]])&amp;YEAR(Indice_massa_salarial[[#This Row],[Período]])</f>
        <v>82008</v>
      </c>
      <c r="C35" s="20">
        <v>107.2015</v>
      </c>
      <c r="D35" s="20">
        <v>92.316100000000006</v>
      </c>
      <c r="E35" s="20">
        <v>108.5154</v>
      </c>
    </row>
    <row r="36" spans="1:5" x14ac:dyDescent="0.3">
      <c r="A36" s="71">
        <v>39692</v>
      </c>
      <c r="B36" s="83" t="str">
        <f>MONTH(Indice_massa_salarial[[#This Row],[Período]])&amp;YEAR(Indice_massa_salarial[[#This Row],[Período]])</f>
        <v>92008</v>
      </c>
      <c r="C36" s="20">
        <v>107.7863</v>
      </c>
      <c r="D36" s="20">
        <v>85.713899999999995</v>
      </c>
      <c r="E36" s="20">
        <v>109.7345</v>
      </c>
    </row>
    <row r="37" spans="1:5" x14ac:dyDescent="0.3">
      <c r="A37" s="71">
        <v>39722</v>
      </c>
      <c r="B37" s="83" t="str">
        <f>MONTH(Indice_massa_salarial[[#This Row],[Período]])&amp;YEAR(Indice_massa_salarial[[#This Row],[Período]])</f>
        <v>102008</v>
      </c>
      <c r="C37" s="20">
        <v>114.9158</v>
      </c>
      <c r="D37" s="20">
        <v>86.489800000000002</v>
      </c>
      <c r="E37" s="20">
        <v>117.4248</v>
      </c>
    </row>
    <row r="38" spans="1:5" x14ac:dyDescent="0.3">
      <c r="A38" s="71">
        <v>39753</v>
      </c>
      <c r="B38" s="83" t="str">
        <f>MONTH(Indice_massa_salarial[[#This Row],[Período]])&amp;YEAR(Indice_massa_salarial[[#This Row],[Período]])</f>
        <v>112008</v>
      </c>
      <c r="C38" s="20">
        <v>132.01249999999999</v>
      </c>
      <c r="D38" s="20">
        <v>124.5634</v>
      </c>
      <c r="E38" s="20">
        <v>132.66999999999999</v>
      </c>
    </row>
    <row r="39" spans="1:5" x14ac:dyDescent="0.3">
      <c r="A39" s="71">
        <v>39783</v>
      </c>
      <c r="B39" s="83" t="str">
        <f>MONTH(Indice_massa_salarial[[#This Row],[Período]])&amp;YEAR(Indice_massa_salarial[[#This Row],[Período]])</f>
        <v>122008</v>
      </c>
      <c r="C39" s="20">
        <v>172.19569999999999</v>
      </c>
      <c r="D39" s="20">
        <v>156.298</v>
      </c>
      <c r="E39" s="20">
        <v>173.59889999999999</v>
      </c>
    </row>
    <row r="40" spans="1:5" x14ac:dyDescent="0.3">
      <c r="A40" s="71">
        <v>39814</v>
      </c>
      <c r="B40" s="83" t="str">
        <f>MONTH(Indice_massa_salarial[[#This Row],[Período]])&amp;YEAR(Indice_massa_salarial[[#This Row],[Período]])</f>
        <v>12009</v>
      </c>
      <c r="C40" s="20">
        <v>117.02079999999999</v>
      </c>
      <c r="D40" s="20">
        <v>108.47929999999999</v>
      </c>
      <c r="E40" s="20">
        <v>117.7747</v>
      </c>
    </row>
    <row r="41" spans="1:5" x14ac:dyDescent="0.3">
      <c r="A41" s="71">
        <v>39845</v>
      </c>
      <c r="B41" s="83" t="str">
        <f>MONTH(Indice_massa_salarial[[#This Row],[Período]])&amp;YEAR(Indice_massa_salarial[[#This Row],[Período]])</f>
        <v>22009</v>
      </c>
      <c r="C41" s="20">
        <v>121.8676</v>
      </c>
      <c r="D41" s="20">
        <v>175.0214</v>
      </c>
      <c r="E41" s="20">
        <v>117.176</v>
      </c>
    </row>
    <row r="42" spans="1:5" x14ac:dyDescent="0.3">
      <c r="A42" s="71">
        <v>39873</v>
      </c>
      <c r="B42" s="83" t="str">
        <f>MONTH(Indice_massa_salarial[[#This Row],[Período]])&amp;YEAR(Indice_massa_salarial[[#This Row],[Período]])</f>
        <v>32009</v>
      </c>
      <c r="C42" s="20">
        <v>111.39700000000001</v>
      </c>
      <c r="D42" s="20">
        <v>91.981399999999994</v>
      </c>
      <c r="E42" s="20">
        <v>113.1108</v>
      </c>
    </row>
    <row r="43" spans="1:5" x14ac:dyDescent="0.3">
      <c r="A43" s="71">
        <v>39904</v>
      </c>
      <c r="B43" s="83" t="str">
        <f>MONTH(Indice_massa_salarial[[#This Row],[Período]])&amp;YEAR(Indice_massa_salarial[[#This Row],[Período]])</f>
        <v>42009</v>
      </c>
      <c r="C43" s="20">
        <v>105.40860000000001</v>
      </c>
      <c r="D43" s="20">
        <v>82.607600000000005</v>
      </c>
      <c r="E43" s="20">
        <v>107.4211</v>
      </c>
    </row>
    <row r="44" spans="1:5" x14ac:dyDescent="0.3">
      <c r="A44" s="71">
        <v>39934</v>
      </c>
      <c r="B44" s="83" t="str">
        <f>MONTH(Indice_massa_salarial[[#This Row],[Período]])&amp;YEAR(Indice_massa_salarial[[#This Row],[Período]])</f>
        <v>52009</v>
      </c>
      <c r="C44" s="20">
        <v>105.66079999999999</v>
      </c>
      <c r="D44" s="20">
        <v>81.751000000000005</v>
      </c>
      <c r="E44" s="20">
        <v>107.77119999999999</v>
      </c>
    </row>
    <row r="45" spans="1:5" x14ac:dyDescent="0.3">
      <c r="A45" s="71">
        <v>39965</v>
      </c>
      <c r="B45" s="83" t="str">
        <f>MONTH(Indice_massa_salarial[[#This Row],[Período]])&amp;YEAR(Indice_massa_salarial[[#This Row],[Período]])</f>
        <v>62009</v>
      </c>
      <c r="C45" s="20">
        <v>111.127</v>
      </c>
      <c r="D45" s="20">
        <v>80.8399</v>
      </c>
      <c r="E45" s="20">
        <v>113.80029999999999</v>
      </c>
    </row>
    <row r="46" spans="1:5" x14ac:dyDescent="0.3">
      <c r="A46" s="71">
        <v>39995</v>
      </c>
      <c r="B46" s="83" t="str">
        <f>MONTH(Indice_massa_salarial[[#This Row],[Período]])&amp;YEAR(Indice_massa_salarial[[#This Row],[Período]])</f>
        <v>72009</v>
      </c>
      <c r="C46" s="20">
        <v>113.3797</v>
      </c>
      <c r="D46" s="20">
        <v>85.021199999999993</v>
      </c>
      <c r="E46" s="20">
        <v>115.8828</v>
      </c>
    </row>
    <row r="47" spans="1:5" x14ac:dyDescent="0.3">
      <c r="A47" s="71">
        <v>40026</v>
      </c>
      <c r="B47" s="83" t="str">
        <f>MONTH(Indice_massa_salarial[[#This Row],[Período]])&amp;YEAR(Indice_massa_salarial[[#This Row],[Período]])</f>
        <v>82009</v>
      </c>
      <c r="C47" s="20">
        <v>106.35939999999999</v>
      </c>
      <c r="D47" s="20">
        <v>86.151300000000006</v>
      </c>
      <c r="E47" s="20">
        <v>108.143</v>
      </c>
    </row>
    <row r="48" spans="1:5" x14ac:dyDescent="0.3">
      <c r="A48" s="71">
        <v>40057</v>
      </c>
      <c r="B48" s="83" t="str">
        <f>MONTH(Indice_massa_salarial[[#This Row],[Período]])&amp;YEAR(Indice_massa_salarial[[#This Row],[Período]])</f>
        <v>92009</v>
      </c>
      <c r="C48" s="20">
        <v>106.8852</v>
      </c>
      <c r="D48" s="20">
        <v>84.175600000000003</v>
      </c>
      <c r="E48" s="20">
        <v>108.8897</v>
      </c>
    </row>
    <row r="49" spans="1:5" x14ac:dyDescent="0.3">
      <c r="A49" s="71">
        <v>40087</v>
      </c>
      <c r="B49" s="83" t="str">
        <f>MONTH(Indice_massa_salarial[[#This Row],[Período]])&amp;YEAR(Indice_massa_salarial[[#This Row],[Período]])</f>
        <v>102009</v>
      </c>
      <c r="C49" s="20">
        <v>112.723</v>
      </c>
      <c r="D49" s="20">
        <v>82.430700000000002</v>
      </c>
      <c r="E49" s="20">
        <v>115.3968</v>
      </c>
    </row>
    <row r="50" spans="1:5" x14ac:dyDescent="0.3">
      <c r="A50" s="71">
        <v>40118</v>
      </c>
      <c r="B50" s="83" t="str">
        <f>MONTH(Indice_massa_salarial[[#This Row],[Período]])&amp;YEAR(Indice_massa_salarial[[#This Row],[Período]])</f>
        <v>112009</v>
      </c>
      <c r="C50" s="20">
        <v>129.9126</v>
      </c>
      <c r="D50" s="20">
        <v>122.39570000000001</v>
      </c>
      <c r="E50" s="20">
        <v>130.5761</v>
      </c>
    </row>
    <row r="51" spans="1:5" x14ac:dyDescent="0.3">
      <c r="A51" s="71">
        <v>40148</v>
      </c>
      <c r="B51" s="83" t="str">
        <f>MONTH(Indice_massa_salarial[[#This Row],[Período]])&amp;YEAR(Indice_massa_salarial[[#This Row],[Período]])</f>
        <v>122009</v>
      </c>
      <c r="C51" s="20">
        <v>173.82400000000001</v>
      </c>
      <c r="D51" s="20">
        <v>182.73589999999999</v>
      </c>
      <c r="E51" s="20">
        <v>173.03739999999999</v>
      </c>
    </row>
    <row r="52" spans="1:5" x14ac:dyDescent="0.3">
      <c r="A52" s="71">
        <v>40179</v>
      </c>
      <c r="B52" s="83" t="str">
        <f>MONTH(Indice_massa_salarial[[#This Row],[Período]])&amp;YEAR(Indice_massa_salarial[[#This Row],[Período]])</f>
        <v>12010</v>
      </c>
      <c r="C52" s="20">
        <v>130.53579999999999</v>
      </c>
      <c r="D52" s="20">
        <v>97.162400000000005</v>
      </c>
      <c r="E52" s="20">
        <v>133.48150000000001</v>
      </c>
    </row>
    <row r="53" spans="1:5" x14ac:dyDescent="0.3">
      <c r="A53" s="71">
        <v>40210</v>
      </c>
      <c r="B53" s="83" t="str">
        <f>MONTH(Indice_massa_salarial[[#This Row],[Período]])&amp;YEAR(Indice_massa_salarial[[#This Row],[Período]])</f>
        <v>22010</v>
      </c>
      <c r="C53" s="20">
        <v>144.73339999999999</v>
      </c>
      <c r="D53" s="20">
        <v>363.0317</v>
      </c>
      <c r="E53" s="20">
        <v>125.4653</v>
      </c>
    </row>
    <row r="54" spans="1:5" x14ac:dyDescent="0.3">
      <c r="A54" s="71">
        <v>40238</v>
      </c>
      <c r="B54" s="83" t="str">
        <f>MONTH(Indice_massa_salarial[[#This Row],[Período]])&amp;YEAR(Indice_massa_salarial[[#This Row],[Período]])</f>
        <v>32010</v>
      </c>
      <c r="C54" s="20">
        <v>120.67529999999999</v>
      </c>
      <c r="D54" s="20">
        <v>100.09520000000001</v>
      </c>
      <c r="E54" s="20">
        <v>122.49169999999999</v>
      </c>
    </row>
    <row r="55" spans="1:5" x14ac:dyDescent="0.3">
      <c r="A55" s="71">
        <v>40269</v>
      </c>
      <c r="B55" s="83" t="str">
        <f>MONTH(Indice_massa_salarial[[#This Row],[Período]])&amp;YEAR(Indice_massa_salarial[[#This Row],[Período]])</f>
        <v>42010</v>
      </c>
      <c r="C55" s="20">
        <v>114.28530000000001</v>
      </c>
      <c r="D55" s="20">
        <v>100.4438</v>
      </c>
      <c r="E55" s="20">
        <v>115.50700000000001</v>
      </c>
    </row>
    <row r="56" spans="1:5" x14ac:dyDescent="0.3">
      <c r="A56" s="71">
        <v>40299</v>
      </c>
      <c r="B56" s="83" t="str">
        <f>MONTH(Indice_massa_salarial[[#This Row],[Período]])&amp;YEAR(Indice_massa_salarial[[#This Row],[Período]])</f>
        <v>52010</v>
      </c>
      <c r="C56" s="20">
        <v>119.04649999999999</v>
      </c>
      <c r="D56" s="20">
        <v>101.9633</v>
      </c>
      <c r="E56" s="20">
        <v>120.5544</v>
      </c>
    </row>
    <row r="57" spans="1:5" x14ac:dyDescent="0.3">
      <c r="A57" s="71">
        <v>40330</v>
      </c>
      <c r="B57" s="83" t="str">
        <f>MONTH(Indice_massa_salarial[[#This Row],[Período]])&amp;YEAR(Indice_massa_salarial[[#This Row],[Período]])</f>
        <v>62010</v>
      </c>
      <c r="C57" s="20">
        <v>118.8259</v>
      </c>
      <c r="D57" s="20">
        <v>102.63630000000001</v>
      </c>
      <c r="E57" s="20">
        <v>120.2548</v>
      </c>
    </row>
    <row r="58" spans="1:5" x14ac:dyDescent="0.3">
      <c r="A58" s="71">
        <v>40360</v>
      </c>
      <c r="B58" s="83" t="str">
        <f>MONTH(Indice_massa_salarial[[#This Row],[Período]])&amp;YEAR(Indice_massa_salarial[[#This Row],[Período]])</f>
        <v>72010</v>
      </c>
      <c r="C58" s="20">
        <v>134.04730000000001</v>
      </c>
      <c r="D58" s="20">
        <v>112.9996</v>
      </c>
      <c r="E58" s="20">
        <v>135.9051</v>
      </c>
    </row>
    <row r="59" spans="1:5" x14ac:dyDescent="0.3">
      <c r="A59" s="71">
        <v>40391</v>
      </c>
      <c r="B59" s="83" t="str">
        <f>MONTH(Indice_massa_salarial[[#This Row],[Período]])&amp;YEAR(Indice_massa_salarial[[#This Row],[Período]])</f>
        <v>82010</v>
      </c>
      <c r="C59" s="20">
        <v>121.723</v>
      </c>
      <c r="D59" s="20">
        <v>106.663</v>
      </c>
      <c r="E59" s="20">
        <v>123.0523</v>
      </c>
    </row>
    <row r="60" spans="1:5" x14ac:dyDescent="0.3">
      <c r="A60" s="71">
        <v>40422</v>
      </c>
      <c r="B60" s="83" t="str">
        <f>MONTH(Indice_massa_salarial[[#This Row],[Período]])&amp;YEAR(Indice_massa_salarial[[#This Row],[Período]])</f>
        <v>92010</v>
      </c>
      <c r="C60" s="20">
        <v>121.6669</v>
      </c>
      <c r="D60" s="20">
        <v>105.104</v>
      </c>
      <c r="E60" s="20">
        <v>123.1288</v>
      </c>
    </row>
    <row r="61" spans="1:5" x14ac:dyDescent="0.3">
      <c r="A61" s="71">
        <v>40452</v>
      </c>
      <c r="B61" s="83" t="str">
        <f>MONTH(Indice_massa_salarial[[#This Row],[Período]])&amp;YEAR(Indice_massa_salarial[[#This Row],[Período]])</f>
        <v>102010</v>
      </c>
      <c r="C61" s="20">
        <v>128.64150000000001</v>
      </c>
      <c r="D61" s="20">
        <v>105.2405</v>
      </c>
      <c r="E61" s="20">
        <v>130.70699999999999</v>
      </c>
    </row>
    <row r="62" spans="1:5" x14ac:dyDescent="0.3">
      <c r="A62" s="71">
        <v>40483</v>
      </c>
      <c r="B62" s="83" t="str">
        <f>MONTH(Indice_massa_salarial[[#This Row],[Período]])&amp;YEAR(Indice_massa_salarial[[#This Row],[Período]])</f>
        <v>112010</v>
      </c>
      <c r="C62" s="20">
        <v>148.31630000000001</v>
      </c>
      <c r="D62" s="20">
        <v>146.87620000000001</v>
      </c>
      <c r="E62" s="20">
        <v>148.4434</v>
      </c>
    </row>
    <row r="63" spans="1:5" x14ac:dyDescent="0.3">
      <c r="A63" s="71">
        <v>40513</v>
      </c>
      <c r="B63" s="83" t="str">
        <f>MONTH(Indice_massa_salarial[[#This Row],[Período]])&amp;YEAR(Indice_massa_salarial[[#This Row],[Período]])</f>
        <v>122010</v>
      </c>
      <c r="C63" s="20">
        <v>188.57570000000001</v>
      </c>
      <c r="D63" s="20">
        <v>203.4744</v>
      </c>
      <c r="E63" s="20">
        <v>187.26060000000001</v>
      </c>
    </row>
    <row r="64" spans="1:5" x14ac:dyDescent="0.3">
      <c r="A64" s="71">
        <v>40544</v>
      </c>
      <c r="B64" s="83" t="str">
        <f>MONTH(Indice_massa_salarial[[#This Row],[Período]])&amp;YEAR(Indice_massa_salarial[[#This Row],[Período]])</f>
        <v>12011</v>
      </c>
      <c r="C64" s="20">
        <v>139.249</v>
      </c>
      <c r="D64" s="20">
        <v>118.0802</v>
      </c>
      <c r="E64" s="20">
        <v>141.11750000000001</v>
      </c>
    </row>
    <row r="65" spans="1:5" x14ac:dyDescent="0.3">
      <c r="A65" s="71">
        <v>40575</v>
      </c>
      <c r="B65" s="83" t="str">
        <f>MONTH(Indice_massa_salarial[[#This Row],[Período]])&amp;YEAR(Indice_massa_salarial[[#This Row],[Período]])</f>
        <v>22011</v>
      </c>
      <c r="C65" s="20">
        <v>165.43709999999999</v>
      </c>
      <c r="D65" s="20">
        <v>514.01160000000004</v>
      </c>
      <c r="E65" s="20">
        <v>134.67019999999999</v>
      </c>
    </row>
    <row r="66" spans="1:5" x14ac:dyDescent="0.3">
      <c r="A66" s="71">
        <v>40603</v>
      </c>
      <c r="B66" s="83" t="str">
        <f>MONTH(Indice_massa_salarial[[#This Row],[Período]])&amp;YEAR(Indice_massa_salarial[[#This Row],[Período]])</f>
        <v>32011</v>
      </c>
      <c r="C66" s="20">
        <v>131.43190000000001</v>
      </c>
      <c r="D66" s="20">
        <v>124.7984</v>
      </c>
      <c r="E66" s="20">
        <v>132.01740000000001</v>
      </c>
    </row>
    <row r="67" spans="1:5" x14ac:dyDescent="0.3">
      <c r="A67" s="71">
        <v>40634</v>
      </c>
      <c r="B67" s="83" t="str">
        <f>MONTH(Indice_massa_salarial[[#This Row],[Período]])&amp;YEAR(Indice_massa_salarial[[#This Row],[Período]])</f>
        <v>42011</v>
      </c>
      <c r="C67" s="20">
        <v>123.66719999999999</v>
      </c>
      <c r="D67" s="20">
        <v>110.8411</v>
      </c>
      <c r="E67" s="20">
        <v>124.7993</v>
      </c>
    </row>
    <row r="68" spans="1:5" x14ac:dyDescent="0.3">
      <c r="A68" s="71">
        <v>40664</v>
      </c>
      <c r="B68" s="83" t="str">
        <f>MONTH(Indice_massa_salarial[[#This Row],[Período]])&amp;YEAR(Indice_massa_salarial[[#This Row],[Período]])</f>
        <v>52011</v>
      </c>
      <c r="C68" s="20">
        <v>132.27950000000001</v>
      </c>
      <c r="D68" s="20">
        <v>111.9499</v>
      </c>
      <c r="E68" s="20">
        <v>134.07390000000001</v>
      </c>
    </row>
    <row r="69" spans="1:5" x14ac:dyDescent="0.3">
      <c r="A69" s="71">
        <v>40695</v>
      </c>
      <c r="B69" s="83" t="str">
        <f>MONTH(Indice_massa_salarial[[#This Row],[Período]])&amp;YEAR(Indice_massa_salarial[[#This Row],[Período]])</f>
        <v>62011</v>
      </c>
      <c r="C69" s="20">
        <v>134.24799999999999</v>
      </c>
      <c r="D69" s="20">
        <v>110.9171</v>
      </c>
      <c r="E69" s="20">
        <v>136.3073</v>
      </c>
    </row>
    <row r="70" spans="1:5" x14ac:dyDescent="0.3">
      <c r="A70" s="71">
        <v>40725</v>
      </c>
      <c r="B70" s="83" t="str">
        <f>MONTH(Indice_massa_salarial[[#This Row],[Período]])&amp;YEAR(Indice_massa_salarial[[#This Row],[Período]])</f>
        <v>72011</v>
      </c>
      <c r="C70" s="20">
        <v>133.05680000000001</v>
      </c>
      <c r="D70" s="20">
        <v>117.8635</v>
      </c>
      <c r="E70" s="20">
        <v>134.39779999999999</v>
      </c>
    </row>
    <row r="71" spans="1:5" x14ac:dyDescent="0.3">
      <c r="A71" s="71">
        <v>40756</v>
      </c>
      <c r="B71" s="83" t="str">
        <f>MONTH(Indice_massa_salarial[[#This Row],[Período]])&amp;YEAR(Indice_massa_salarial[[#This Row],[Período]])</f>
        <v>82011</v>
      </c>
      <c r="C71" s="20">
        <v>128.33199999999999</v>
      </c>
      <c r="D71" s="20">
        <v>118.2016</v>
      </c>
      <c r="E71" s="20">
        <v>129.22620000000001</v>
      </c>
    </row>
    <row r="72" spans="1:5" x14ac:dyDescent="0.3">
      <c r="A72" s="71">
        <v>40787</v>
      </c>
      <c r="B72" s="83" t="str">
        <f>MONTH(Indice_massa_salarial[[#This Row],[Período]])&amp;YEAR(Indice_massa_salarial[[#This Row],[Período]])</f>
        <v>92011</v>
      </c>
      <c r="C72" s="20">
        <v>131.8922</v>
      </c>
      <c r="D72" s="20">
        <v>130.74639999999999</v>
      </c>
      <c r="E72" s="20">
        <v>131.9933</v>
      </c>
    </row>
    <row r="73" spans="1:5" x14ac:dyDescent="0.3">
      <c r="A73" s="71">
        <v>40817</v>
      </c>
      <c r="B73" s="83" t="str">
        <f>MONTH(Indice_massa_salarial[[#This Row],[Período]])&amp;YEAR(Indice_massa_salarial[[#This Row],[Período]])</f>
        <v>102011</v>
      </c>
      <c r="C73" s="20">
        <v>135.07939999999999</v>
      </c>
      <c r="D73" s="20">
        <v>118.6127</v>
      </c>
      <c r="E73" s="20">
        <v>136.53280000000001</v>
      </c>
    </row>
    <row r="74" spans="1:5" x14ac:dyDescent="0.3">
      <c r="A74" s="71">
        <v>40848</v>
      </c>
      <c r="B74" s="83" t="str">
        <f>MONTH(Indice_massa_salarial[[#This Row],[Período]])&amp;YEAR(Indice_massa_salarial[[#This Row],[Período]])</f>
        <v>112011</v>
      </c>
      <c r="C74" s="20">
        <v>154.5849</v>
      </c>
      <c r="D74" s="20">
        <v>146.15360000000001</v>
      </c>
      <c r="E74" s="20">
        <v>155.32910000000001</v>
      </c>
    </row>
    <row r="75" spans="1:5" x14ac:dyDescent="0.3">
      <c r="A75" s="71">
        <v>40878</v>
      </c>
      <c r="B75" s="83" t="str">
        <f>MONTH(Indice_massa_salarial[[#This Row],[Período]])&amp;YEAR(Indice_massa_salarial[[#This Row],[Período]])</f>
        <v>122011</v>
      </c>
      <c r="C75" s="20">
        <v>204.8039</v>
      </c>
      <c r="D75" s="20">
        <v>238.20320000000001</v>
      </c>
      <c r="E75" s="20">
        <v>201.85589999999999</v>
      </c>
    </row>
    <row r="76" spans="1:5" x14ac:dyDescent="0.3">
      <c r="A76" s="71">
        <v>40909</v>
      </c>
      <c r="B76" s="83" t="str">
        <f>MONTH(Indice_massa_salarial[[#This Row],[Período]])&amp;YEAR(Indice_massa_salarial[[#This Row],[Período]])</f>
        <v>12012</v>
      </c>
      <c r="C76" s="20">
        <v>136.4811</v>
      </c>
      <c r="D76" s="20">
        <v>131.4348</v>
      </c>
      <c r="E76" s="20">
        <v>136.9265</v>
      </c>
    </row>
    <row r="77" spans="1:5" x14ac:dyDescent="0.3">
      <c r="A77" s="71">
        <v>40940</v>
      </c>
      <c r="B77" s="83" t="str">
        <f>MONTH(Indice_massa_salarial[[#This Row],[Período]])&amp;YEAR(Indice_massa_salarial[[#This Row],[Período]])</f>
        <v>22012</v>
      </c>
      <c r="C77" s="20">
        <v>169.63040000000001</v>
      </c>
      <c r="D77" s="20">
        <v>550.13160000000005</v>
      </c>
      <c r="E77" s="20">
        <v>136.04560000000001</v>
      </c>
    </row>
    <row r="78" spans="1:5" x14ac:dyDescent="0.3">
      <c r="A78" s="71">
        <v>40969</v>
      </c>
      <c r="B78" s="83" t="str">
        <f>MONTH(Indice_massa_salarial[[#This Row],[Período]])&amp;YEAR(Indice_massa_salarial[[#This Row],[Período]])</f>
        <v>32012</v>
      </c>
      <c r="C78" s="20">
        <v>147.95429999999999</v>
      </c>
      <c r="D78" s="20">
        <v>133.85650000000001</v>
      </c>
      <c r="E78" s="20">
        <v>149.1986</v>
      </c>
    </row>
    <row r="79" spans="1:5" x14ac:dyDescent="0.3">
      <c r="A79" s="71">
        <v>41000</v>
      </c>
      <c r="B79" s="83" t="str">
        <f>MONTH(Indice_massa_salarial[[#This Row],[Período]])&amp;YEAR(Indice_massa_salarial[[#This Row],[Período]])</f>
        <v>42012</v>
      </c>
      <c r="C79" s="20">
        <v>130.6532</v>
      </c>
      <c r="D79" s="20">
        <v>120.81780000000001</v>
      </c>
      <c r="E79" s="20">
        <v>131.5213</v>
      </c>
    </row>
    <row r="80" spans="1:5" x14ac:dyDescent="0.3">
      <c r="A80" s="71">
        <v>41030</v>
      </c>
      <c r="B80" s="83" t="str">
        <f>MONTH(Indice_massa_salarial[[#This Row],[Período]])&amp;YEAR(Indice_massa_salarial[[#This Row],[Período]])</f>
        <v>52012</v>
      </c>
      <c r="C80" s="20">
        <v>129.17429999999999</v>
      </c>
      <c r="D80" s="20">
        <v>117.7552</v>
      </c>
      <c r="E80" s="20">
        <v>130.18219999999999</v>
      </c>
    </row>
    <row r="81" spans="1:5" x14ac:dyDescent="0.3">
      <c r="A81" s="71">
        <v>41061</v>
      </c>
      <c r="B81" s="83" t="str">
        <f>MONTH(Indice_massa_salarial[[#This Row],[Período]])&amp;YEAR(Indice_massa_salarial[[#This Row],[Período]])</f>
        <v>62012</v>
      </c>
      <c r="C81" s="20">
        <v>129.05179999999999</v>
      </c>
      <c r="D81" s="20">
        <v>118.93600000000001</v>
      </c>
      <c r="E81" s="20">
        <v>129.94470000000001</v>
      </c>
    </row>
    <row r="82" spans="1:5" x14ac:dyDescent="0.3">
      <c r="A82" s="71">
        <v>41091</v>
      </c>
      <c r="B82" s="83" t="str">
        <f>MONTH(Indice_massa_salarial[[#This Row],[Período]])&amp;YEAR(Indice_massa_salarial[[#This Row],[Período]])</f>
        <v>72012</v>
      </c>
      <c r="C82" s="20">
        <v>136.79740000000001</v>
      </c>
      <c r="D82" s="20">
        <v>128.72139999999999</v>
      </c>
      <c r="E82" s="20">
        <v>137.5103</v>
      </c>
    </row>
    <row r="83" spans="1:5" x14ac:dyDescent="0.3">
      <c r="A83" s="71">
        <v>41122</v>
      </c>
      <c r="B83" s="83" t="str">
        <f>MONTH(Indice_massa_salarial[[#This Row],[Período]])&amp;YEAR(Indice_massa_salarial[[#This Row],[Período]])</f>
        <v>82012</v>
      </c>
      <c r="C83" s="20">
        <v>133.203</v>
      </c>
      <c r="D83" s="20">
        <v>122.04949999999999</v>
      </c>
      <c r="E83" s="20">
        <v>134.1874</v>
      </c>
    </row>
    <row r="84" spans="1:5" x14ac:dyDescent="0.3">
      <c r="A84" s="71">
        <v>41153</v>
      </c>
      <c r="B84" s="83" t="str">
        <f>MONTH(Indice_massa_salarial[[#This Row],[Período]])&amp;YEAR(Indice_massa_salarial[[#This Row],[Período]])</f>
        <v>92012</v>
      </c>
      <c r="C84" s="20">
        <v>127.7145</v>
      </c>
      <c r="D84" s="20">
        <v>115.8081</v>
      </c>
      <c r="E84" s="20">
        <v>128.7655</v>
      </c>
    </row>
    <row r="85" spans="1:5" x14ac:dyDescent="0.3">
      <c r="A85" s="71">
        <v>41183</v>
      </c>
      <c r="B85" s="83" t="str">
        <f>MONTH(Indice_massa_salarial[[#This Row],[Período]])&amp;YEAR(Indice_massa_salarial[[#This Row],[Período]])</f>
        <v>102012</v>
      </c>
      <c r="C85" s="20">
        <v>138.06489999999999</v>
      </c>
      <c r="D85" s="20">
        <v>114.5205</v>
      </c>
      <c r="E85" s="20">
        <v>140.143</v>
      </c>
    </row>
    <row r="86" spans="1:5" x14ac:dyDescent="0.3">
      <c r="A86" s="71">
        <v>41214</v>
      </c>
      <c r="B86" s="83" t="str">
        <f>MONTH(Indice_massa_salarial[[#This Row],[Período]])&amp;YEAR(Indice_massa_salarial[[#This Row],[Período]])</f>
        <v>112012</v>
      </c>
      <c r="C86" s="20">
        <v>165.2704</v>
      </c>
      <c r="D86" s="20">
        <v>162.13</v>
      </c>
      <c r="E86" s="20">
        <v>165.54759999999999</v>
      </c>
    </row>
    <row r="87" spans="1:5" x14ac:dyDescent="0.3">
      <c r="A87" s="71">
        <v>41244</v>
      </c>
      <c r="B87" s="83" t="str">
        <f>MONTH(Indice_massa_salarial[[#This Row],[Período]])&amp;YEAR(Indice_massa_salarial[[#This Row],[Período]])</f>
        <v>122012</v>
      </c>
      <c r="C87" s="20">
        <v>213.00880000000001</v>
      </c>
      <c r="D87" s="20">
        <v>214.9436</v>
      </c>
      <c r="E87" s="20">
        <v>212.8381</v>
      </c>
    </row>
    <row r="88" spans="1:5" x14ac:dyDescent="0.3">
      <c r="A88" s="71">
        <v>41275</v>
      </c>
      <c r="B88" s="83" t="str">
        <f>MONTH(Indice_massa_salarial[[#This Row],[Período]])&amp;YEAR(Indice_massa_salarial[[#This Row],[Período]])</f>
        <v>12013</v>
      </c>
      <c r="C88" s="20">
        <v>139.95509999999999</v>
      </c>
      <c r="D88" s="20">
        <v>123.7581</v>
      </c>
      <c r="E88" s="20">
        <v>141.38470000000001</v>
      </c>
    </row>
    <row r="89" spans="1:5" x14ac:dyDescent="0.3">
      <c r="A89" s="71">
        <v>41306</v>
      </c>
      <c r="B89" s="83" t="str">
        <f>MONTH(Indice_massa_salarial[[#This Row],[Período]])&amp;YEAR(Indice_massa_salarial[[#This Row],[Período]])</f>
        <v>22013</v>
      </c>
      <c r="C89" s="20">
        <v>190.51560000000001</v>
      </c>
      <c r="D89" s="20">
        <v>615.00379999999996</v>
      </c>
      <c r="E89" s="20">
        <v>153.04820000000001</v>
      </c>
    </row>
    <row r="90" spans="1:5" x14ac:dyDescent="0.3">
      <c r="A90" s="71">
        <v>41334</v>
      </c>
      <c r="B90" s="83" t="str">
        <f>MONTH(Indice_massa_salarial[[#This Row],[Período]])&amp;YEAR(Indice_massa_salarial[[#This Row],[Período]])</f>
        <v>32013</v>
      </c>
      <c r="C90" s="20">
        <v>136.66579999999999</v>
      </c>
      <c r="D90" s="20">
        <v>121.7927</v>
      </c>
      <c r="E90" s="20">
        <v>137.9786</v>
      </c>
    </row>
    <row r="91" spans="1:5" x14ac:dyDescent="0.3">
      <c r="A91" s="71">
        <v>41365</v>
      </c>
      <c r="B91" s="83" t="str">
        <f>MONTH(Indice_massa_salarial[[#This Row],[Período]])&amp;YEAR(Indice_massa_salarial[[#This Row],[Período]])</f>
        <v>42013</v>
      </c>
      <c r="C91" s="20">
        <v>136.1841</v>
      </c>
      <c r="D91" s="20">
        <v>118.9611</v>
      </c>
      <c r="E91" s="20">
        <v>137.70429999999999</v>
      </c>
    </row>
    <row r="92" spans="1:5" x14ac:dyDescent="0.3">
      <c r="A92" s="71">
        <v>41395</v>
      </c>
      <c r="B92" s="83" t="str">
        <f>MONTH(Indice_massa_salarial[[#This Row],[Período]])&amp;YEAR(Indice_massa_salarial[[#This Row],[Período]])</f>
        <v>52013</v>
      </c>
      <c r="C92" s="20">
        <v>140.29920000000001</v>
      </c>
      <c r="D92" s="20">
        <v>119.74120000000001</v>
      </c>
      <c r="E92" s="20">
        <v>142.11369999999999</v>
      </c>
    </row>
    <row r="93" spans="1:5" x14ac:dyDescent="0.3">
      <c r="A93" s="71">
        <v>41426</v>
      </c>
      <c r="B93" s="83" t="str">
        <f>MONTH(Indice_massa_salarial[[#This Row],[Período]])&amp;YEAR(Indice_massa_salarial[[#This Row],[Período]])</f>
        <v>62013</v>
      </c>
      <c r="C93" s="20">
        <v>134.65309999999999</v>
      </c>
      <c r="D93" s="20">
        <v>119.3866</v>
      </c>
      <c r="E93" s="20">
        <v>136.00059999999999</v>
      </c>
    </row>
    <row r="94" spans="1:5" x14ac:dyDescent="0.3">
      <c r="A94" s="71">
        <v>41456</v>
      </c>
      <c r="B94" s="83" t="str">
        <f>MONTH(Indice_massa_salarial[[#This Row],[Período]])&amp;YEAR(Indice_massa_salarial[[#This Row],[Período]])</f>
        <v>72013</v>
      </c>
      <c r="C94" s="20">
        <v>138.91749999999999</v>
      </c>
      <c r="D94" s="20">
        <v>123.053</v>
      </c>
      <c r="E94" s="20">
        <v>140.31780000000001</v>
      </c>
    </row>
    <row r="95" spans="1:5" x14ac:dyDescent="0.3">
      <c r="A95" s="71">
        <v>41487</v>
      </c>
      <c r="B95" s="83" t="str">
        <f>MONTH(Indice_massa_salarial[[#This Row],[Período]])&amp;YEAR(Indice_massa_salarial[[#This Row],[Período]])</f>
        <v>82013</v>
      </c>
      <c r="C95" s="20">
        <v>133.3955</v>
      </c>
      <c r="D95" s="20">
        <v>124.64019999999999</v>
      </c>
      <c r="E95" s="20">
        <v>134.16829999999999</v>
      </c>
    </row>
    <row r="96" spans="1:5" x14ac:dyDescent="0.3">
      <c r="A96" s="71">
        <v>41518</v>
      </c>
      <c r="B96" s="83" t="str">
        <f>MONTH(Indice_massa_salarial[[#This Row],[Período]])&amp;YEAR(Indice_massa_salarial[[#This Row],[Período]])</f>
        <v>92013</v>
      </c>
      <c r="C96" s="20">
        <v>133.2681</v>
      </c>
      <c r="D96" s="20">
        <v>115.7239</v>
      </c>
      <c r="E96" s="20">
        <v>134.81659999999999</v>
      </c>
    </row>
    <row r="97" spans="1:5" x14ac:dyDescent="0.3">
      <c r="A97" s="71">
        <v>41548</v>
      </c>
      <c r="B97" s="83" t="str">
        <f>MONTH(Indice_massa_salarial[[#This Row],[Período]])&amp;YEAR(Indice_massa_salarial[[#This Row],[Período]])</f>
        <v>102013</v>
      </c>
      <c r="C97" s="20">
        <v>143.3039</v>
      </c>
      <c r="D97" s="20">
        <v>121.46680000000001</v>
      </c>
      <c r="E97" s="20">
        <v>145.2313</v>
      </c>
    </row>
    <row r="98" spans="1:5" x14ac:dyDescent="0.3">
      <c r="A98" s="71">
        <v>41579</v>
      </c>
      <c r="B98" s="83" t="str">
        <f>MONTH(Indice_massa_salarial[[#This Row],[Período]])&amp;YEAR(Indice_massa_salarial[[#This Row],[Período]])</f>
        <v>112013</v>
      </c>
      <c r="C98" s="20">
        <v>162.6172</v>
      </c>
      <c r="D98" s="20">
        <v>163.35990000000001</v>
      </c>
      <c r="E98" s="20">
        <v>162.55170000000001</v>
      </c>
    </row>
    <row r="99" spans="1:5" x14ac:dyDescent="0.3">
      <c r="A99" s="71">
        <v>41609</v>
      </c>
      <c r="B99" s="83" t="str">
        <f>MONTH(Indice_massa_salarial[[#This Row],[Período]])&amp;YEAR(Indice_massa_salarial[[#This Row],[Período]])</f>
        <v>122013</v>
      </c>
      <c r="C99" s="20">
        <v>198.18199999999999</v>
      </c>
      <c r="D99" s="20">
        <v>215.42080000000001</v>
      </c>
      <c r="E99" s="20">
        <v>196.66040000000001</v>
      </c>
    </row>
    <row r="100" spans="1:5" x14ac:dyDescent="0.3">
      <c r="A100" s="71">
        <v>41640</v>
      </c>
      <c r="B100" s="83" t="str">
        <f>MONTH(Indice_massa_salarial[[#This Row],[Período]])&amp;YEAR(Indice_massa_salarial[[#This Row],[Período]])</f>
        <v>12014</v>
      </c>
      <c r="C100" s="20">
        <v>149.27709999999999</v>
      </c>
      <c r="D100" s="20">
        <v>126.72920000000001</v>
      </c>
      <c r="E100" s="20">
        <v>151.26730000000001</v>
      </c>
    </row>
    <row r="101" spans="1:5" x14ac:dyDescent="0.3">
      <c r="A101" s="71">
        <v>41671</v>
      </c>
      <c r="B101" s="83" t="str">
        <f>MONTH(Indice_massa_salarial[[#This Row],[Período]])&amp;YEAR(Indice_massa_salarial[[#This Row],[Período]])</f>
        <v>22014</v>
      </c>
      <c r="C101" s="20">
        <v>201.9059</v>
      </c>
      <c r="D101" s="20">
        <v>678.48479999999995</v>
      </c>
      <c r="E101" s="20">
        <v>159.8407</v>
      </c>
    </row>
    <row r="102" spans="1:5" x14ac:dyDescent="0.3">
      <c r="A102" s="71">
        <v>41699</v>
      </c>
      <c r="B102" s="83" t="str">
        <f>MONTH(Indice_massa_salarial[[#This Row],[Período]])&amp;YEAR(Indice_massa_salarial[[#This Row],[Período]])</f>
        <v>32014</v>
      </c>
      <c r="C102" s="20">
        <v>148.46549999999999</v>
      </c>
      <c r="D102" s="20">
        <v>123.432</v>
      </c>
      <c r="E102" s="20">
        <v>150.67500000000001</v>
      </c>
    </row>
    <row r="103" spans="1:5" x14ac:dyDescent="0.3">
      <c r="A103" s="71">
        <v>41730</v>
      </c>
      <c r="B103" s="83" t="str">
        <f>MONTH(Indice_massa_salarial[[#This Row],[Período]])&amp;YEAR(Indice_massa_salarial[[#This Row],[Período]])</f>
        <v>42014</v>
      </c>
      <c r="C103" s="20">
        <v>138.3151</v>
      </c>
      <c r="D103" s="20">
        <v>121.45959999999999</v>
      </c>
      <c r="E103" s="20">
        <v>139.80289999999999</v>
      </c>
    </row>
    <row r="104" spans="1:5" x14ac:dyDescent="0.3">
      <c r="A104" s="71">
        <v>41760</v>
      </c>
      <c r="B104" s="83" t="str">
        <f>MONTH(Indice_massa_salarial[[#This Row],[Período]])&amp;YEAR(Indice_massa_salarial[[#This Row],[Período]])</f>
        <v>52014</v>
      </c>
      <c r="C104" s="20">
        <v>141.4725</v>
      </c>
      <c r="D104" s="20">
        <v>118.61360000000001</v>
      </c>
      <c r="E104" s="20">
        <v>143.49010000000001</v>
      </c>
    </row>
    <row r="105" spans="1:5" x14ac:dyDescent="0.3">
      <c r="A105" s="71">
        <v>41791</v>
      </c>
      <c r="B105" s="83" t="str">
        <f>MONTH(Indice_massa_salarial[[#This Row],[Período]])&amp;YEAR(Indice_massa_salarial[[#This Row],[Período]])</f>
        <v>62014</v>
      </c>
      <c r="C105" s="20">
        <v>134.36680000000001</v>
      </c>
      <c r="D105" s="20">
        <v>117.2397</v>
      </c>
      <c r="E105" s="20">
        <v>135.8785</v>
      </c>
    </row>
    <row r="106" spans="1:5" x14ac:dyDescent="0.3">
      <c r="A106" s="71">
        <v>41821</v>
      </c>
      <c r="B106" s="83" t="str">
        <f>MONTH(Indice_massa_salarial[[#This Row],[Período]])&amp;YEAR(Indice_massa_salarial[[#This Row],[Período]])</f>
        <v>72014</v>
      </c>
      <c r="C106" s="20">
        <v>140.2046</v>
      </c>
      <c r="D106" s="20">
        <v>124.8548</v>
      </c>
      <c r="E106" s="20">
        <v>141.55940000000001</v>
      </c>
    </row>
    <row r="107" spans="1:5" x14ac:dyDescent="0.3">
      <c r="A107" s="71">
        <v>41852</v>
      </c>
      <c r="B107" s="83" t="str">
        <f>MONTH(Indice_massa_salarial[[#This Row],[Período]])&amp;YEAR(Indice_massa_salarial[[#This Row],[Período]])</f>
        <v>82014</v>
      </c>
      <c r="C107" s="20">
        <v>137.1001</v>
      </c>
      <c r="D107" s="20">
        <v>123.4263</v>
      </c>
      <c r="E107" s="20">
        <v>138.30699999999999</v>
      </c>
    </row>
    <row r="108" spans="1:5" x14ac:dyDescent="0.3">
      <c r="A108" s="71">
        <v>41883</v>
      </c>
      <c r="B108" s="83" t="str">
        <f>MONTH(Indice_massa_salarial[[#This Row],[Período]])&amp;YEAR(Indice_massa_salarial[[#This Row],[Período]])</f>
        <v>92014</v>
      </c>
      <c r="C108" s="20">
        <v>138.96960000000001</v>
      </c>
      <c r="D108" s="20">
        <v>123.08029999999999</v>
      </c>
      <c r="E108" s="20">
        <v>140.37200000000001</v>
      </c>
    </row>
    <row r="109" spans="1:5" x14ac:dyDescent="0.3">
      <c r="A109" s="71">
        <v>41913</v>
      </c>
      <c r="B109" s="83" t="str">
        <f>MONTH(Indice_massa_salarial[[#This Row],[Período]])&amp;YEAR(Indice_massa_salarial[[#This Row],[Período]])</f>
        <v>102014</v>
      </c>
      <c r="C109" s="20">
        <v>137.6601</v>
      </c>
      <c r="D109" s="20">
        <v>122.0261</v>
      </c>
      <c r="E109" s="20">
        <v>139.04</v>
      </c>
    </row>
    <row r="110" spans="1:5" x14ac:dyDescent="0.3">
      <c r="A110" s="71">
        <v>41944</v>
      </c>
      <c r="B110" s="83" t="str">
        <f>MONTH(Indice_massa_salarial[[#This Row],[Período]])&amp;YEAR(Indice_massa_salarial[[#This Row],[Período]])</f>
        <v>112014</v>
      </c>
      <c r="C110" s="20">
        <v>167.40299999999999</v>
      </c>
      <c r="D110" s="20">
        <v>145.99299999999999</v>
      </c>
      <c r="E110" s="20">
        <v>169.2927</v>
      </c>
    </row>
    <row r="111" spans="1:5" x14ac:dyDescent="0.3">
      <c r="A111" s="71">
        <v>41974</v>
      </c>
      <c r="B111" s="83" t="str">
        <f>MONTH(Indice_massa_salarial[[#This Row],[Período]])&amp;YEAR(Indice_massa_salarial[[#This Row],[Período]])</f>
        <v>122014</v>
      </c>
      <c r="C111" s="20">
        <v>189.1233</v>
      </c>
      <c r="D111" s="20">
        <v>148.59440000000001</v>
      </c>
      <c r="E111" s="20">
        <v>192.70060000000001</v>
      </c>
    </row>
    <row r="112" spans="1:5" x14ac:dyDescent="0.3">
      <c r="A112" s="71">
        <v>42005</v>
      </c>
      <c r="B112" s="83" t="str">
        <f>MONTH(Indice_massa_salarial[[#This Row],[Período]])&amp;YEAR(Indice_massa_salarial[[#This Row],[Período]])</f>
        <v>12015</v>
      </c>
      <c r="C112" s="20">
        <v>144.84370000000001</v>
      </c>
      <c r="D112" s="20">
        <v>130.3535</v>
      </c>
      <c r="E112" s="20">
        <v>146.12260000000001</v>
      </c>
    </row>
    <row r="113" spans="1:5" x14ac:dyDescent="0.3">
      <c r="A113" s="71">
        <v>42036</v>
      </c>
      <c r="B113" s="83" t="str">
        <f>MONTH(Indice_massa_salarial[[#This Row],[Período]])&amp;YEAR(Indice_massa_salarial[[#This Row],[Período]])</f>
        <v>22015</v>
      </c>
      <c r="C113" s="20">
        <v>154.69329999999999</v>
      </c>
      <c r="D113" s="20">
        <v>212.68629999999999</v>
      </c>
      <c r="E113" s="20">
        <v>149.5746</v>
      </c>
    </row>
    <row r="114" spans="1:5" x14ac:dyDescent="0.3">
      <c r="A114" s="71">
        <v>42064</v>
      </c>
      <c r="B114" s="83" t="str">
        <f>MONTH(Indice_massa_salarial[[#This Row],[Período]])&amp;YEAR(Indice_massa_salarial[[#This Row],[Período]])</f>
        <v>32015</v>
      </c>
      <c r="C114" s="20">
        <v>144.21700000000001</v>
      </c>
      <c r="D114" s="20">
        <v>126.0167</v>
      </c>
      <c r="E114" s="20">
        <v>145.8235</v>
      </c>
    </row>
    <row r="115" spans="1:5" x14ac:dyDescent="0.3">
      <c r="A115" s="71">
        <v>42095</v>
      </c>
      <c r="B115" s="83" t="str">
        <f>MONTH(Indice_massa_salarial[[#This Row],[Período]])&amp;YEAR(Indice_massa_salarial[[#This Row],[Período]])</f>
        <v>42015</v>
      </c>
      <c r="C115" s="20">
        <v>132.67429999999999</v>
      </c>
      <c r="D115" s="20">
        <v>118.3374</v>
      </c>
      <c r="E115" s="20">
        <v>133.93969999999999</v>
      </c>
    </row>
    <row r="116" spans="1:5" x14ac:dyDescent="0.3">
      <c r="A116" s="71">
        <v>42125</v>
      </c>
      <c r="B116" s="83" t="str">
        <f>MONTH(Indice_massa_salarial[[#This Row],[Período]])&amp;YEAR(Indice_massa_salarial[[#This Row],[Período]])</f>
        <v>52015</v>
      </c>
      <c r="C116" s="20">
        <v>135.87309999999999</v>
      </c>
      <c r="D116" s="20">
        <v>114.5669</v>
      </c>
      <c r="E116" s="20">
        <v>137.75370000000001</v>
      </c>
    </row>
    <row r="117" spans="1:5" x14ac:dyDescent="0.3">
      <c r="A117" s="71">
        <v>42156</v>
      </c>
      <c r="B117" s="83" t="str">
        <f>MONTH(Indice_massa_salarial[[#This Row],[Período]])&amp;YEAR(Indice_massa_salarial[[#This Row],[Período]])</f>
        <v>62015</v>
      </c>
      <c r="C117" s="20">
        <v>129.1609</v>
      </c>
      <c r="D117" s="20">
        <v>115.8612</v>
      </c>
      <c r="E117" s="20">
        <v>130.3348</v>
      </c>
    </row>
    <row r="118" spans="1:5" x14ac:dyDescent="0.3">
      <c r="A118" s="71">
        <v>42186</v>
      </c>
      <c r="B118" s="83" t="str">
        <f>MONTH(Indice_massa_salarial[[#This Row],[Período]])&amp;YEAR(Indice_massa_salarial[[#This Row],[Período]])</f>
        <v>72015</v>
      </c>
      <c r="C118" s="20">
        <v>131.52379999999999</v>
      </c>
      <c r="D118" s="20">
        <v>122.6251</v>
      </c>
      <c r="E118" s="20">
        <v>132.3092</v>
      </c>
    </row>
    <row r="119" spans="1:5" x14ac:dyDescent="0.3">
      <c r="A119" s="71">
        <v>42217</v>
      </c>
      <c r="B119" s="83" t="str">
        <f>MONTH(Indice_massa_salarial[[#This Row],[Período]])&amp;YEAR(Indice_massa_salarial[[#This Row],[Período]])</f>
        <v>82015</v>
      </c>
      <c r="C119" s="20">
        <v>125.22150000000001</v>
      </c>
      <c r="D119" s="20">
        <v>119.8633</v>
      </c>
      <c r="E119" s="20">
        <v>125.6944</v>
      </c>
    </row>
    <row r="120" spans="1:5" x14ac:dyDescent="0.3">
      <c r="A120" s="71">
        <v>42248</v>
      </c>
      <c r="B120" s="83" t="str">
        <f>MONTH(Indice_massa_salarial[[#This Row],[Período]])&amp;YEAR(Indice_massa_salarial[[#This Row],[Período]])</f>
        <v>92015</v>
      </c>
      <c r="C120" s="20">
        <v>120.7102</v>
      </c>
      <c r="D120" s="20">
        <v>113.4062</v>
      </c>
      <c r="E120" s="20">
        <v>121.3549</v>
      </c>
    </row>
    <row r="121" spans="1:5" x14ac:dyDescent="0.3">
      <c r="A121" s="71">
        <v>42278</v>
      </c>
      <c r="B121" s="83" t="str">
        <f>MONTH(Indice_massa_salarial[[#This Row],[Período]])&amp;YEAR(Indice_massa_salarial[[#This Row],[Período]])</f>
        <v>102015</v>
      </c>
      <c r="C121" s="20">
        <v>125.506</v>
      </c>
      <c r="D121" s="20">
        <v>111.3022</v>
      </c>
      <c r="E121" s="20">
        <v>126.75960000000001</v>
      </c>
    </row>
    <row r="122" spans="1:5" x14ac:dyDescent="0.3">
      <c r="A122" s="71">
        <v>42309</v>
      </c>
      <c r="B122" s="83" t="str">
        <f>MONTH(Indice_massa_salarial[[#This Row],[Período]])&amp;YEAR(Indice_massa_salarial[[#This Row],[Período]])</f>
        <v>112015</v>
      </c>
      <c r="C122" s="20">
        <v>147.90049999999999</v>
      </c>
      <c r="D122" s="20">
        <v>126.15689999999999</v>
      </c>
      <c r="E122" s="20">
        <v>149.81970000000001</v>
      </c>
    </row>
    <row r="123" spans="1:5" x14ac:dyDescent="0.3">
      <c r="A123" s="71">
        <v>42339</v>
      </c>
      <c r="B123" s="83" t="str">
        <f>MONTH(Indice_massa_salarial[[#This Row],[Período]])&amp;YEAR(Indice_massa_salarial[[#This Row],[Período]])</f>
        <v>122015</v>
      </c>
      <c r="C123" s="20">
        <v>166.0471</v>
      </c>
      <c r="D123" s="20">
        <v>120.2426</v>
      </c>
      <c r="E123" s="20">
        <v>170.13339999999999</v>
      </c>
    </row>
    <row r="124" spans="1:5" x14ac:dyDescent="0.3">
      <c r="A124" s="71">
        <v>42370</v>
      </c>
      <c r="B124" s="83" t="str">
        <f>MONTH(Indice_massa_salarial[[#This Row],[Período]])&amp;YEAR(Indice_massa_salarial[[#This Row],[Período]])</f>
        <v>12016</v>
      </c>
      <c r="C124" s="20">
        <v>122.48480000000001</v>
      </c>
      <c r="D124" s="20">
        <v>116.3762</v>
      </c>
      <c r="E124" s="20">
        <v>123.02979999999999</v>
      </c>
    </row>
    <row r="125" spans="1:5" x14ac:dyDescent="0.3">
      <c r="A125" s="71">
        <v>42401</v>
      </c>
      <c r="B125" s="83" t="str">
        <f>MONTH(Indice_massa_salarial[[#This Row],[Período]])&amp;YEAR(Indice_massa_salarial[[#This Row],[Período]])</f>
        <v>22016</v>
      </c>
      <c r="C125" s="20">
        <v>129.87860000000001</v>
      </c>
      <c r="D125" s="20">
        <v>170.14449999999999</v>
      </c>
      <c r="E125" s="20">
        <v>126.2865</v>
      </c>
    </row>
    <row r="126" spans="1:5" x14ac:dyDescent="0.3">
      <c r="A126" s="71">
        <v>42430</v>
      </c>
      <c r="B126" s="83" t="str">
        <f>MONTH(Indice_massa_salarial[[#This Row],[Período]])&amp;YEAR(Indice_massa_salarial[[#This Row],[Período]])</f>
        <v>32016</v>
      </c>
      <c r="C126" s="20">
        <v>127.149</v>
      </c>
      <c r="D126" s="20">
        <v>107.0617</v>
      </c>
      <c r="E126" s="20">
        <v>128.941</v>
      </c>
    </row>
    <row r="127" spans="1:5" x14ac:dyDescent="0.3">
      <c r="A127" s="71">
        <v>42461</v>
      </c>
      <c r="B127" s="83" t="str">
        <f>MONTH(Indice_massa_salarial[[#This Row],[Período]])&amp;YEAR(Indice_massa_salarial[[#This Row],[Período]])</f>
        <v>42016</v>
      </c>
      <c r="C127" s="20">
        <v>117.0633</v>
      </c>
      <c r="D127" s="20">
        <v>116.1039</v>
      </c>
      <c r="E127" s="20">
        <v>117.1489</v>
      </c>
    </row>
    <row r="128" spans="1:5" x14ac:dyDescent="0.3">
      <c r="A128" s="71">
        <v>42491</v>
      </c>
      <c r="B128" s="83" t="str">
        <f>MONTH(Indice_massa_salarial[[#This Row],[Período]])&amp;YEAR(Indice_massa_salarial[[#This Row],[Período]])</f>
        <v>52016</v>
      </c>
      <c r="C128" s="20">
        <v>117.5471</v>
      </c>
      <c r="D128" s="20">
        <v>108.4881</v>
      </c>
      <c r="E128" s="20">
        <v>118.3553</v>
      </c>
    </row>
    <row r="129" spans="1:5" x14ac:dyDescent="0.3">
      <c r="A129" s="71">
        <v>42522</v>
      </c>
      <c r="B129" s="83" t="str">
        <f>MONTH(Indice_massa_salarial[[#This Row],[Período]])&amp;YEAR(Indice_massa_salarial[[#This Row],[Período]])</f>
        <v>62016</v>
      </c>
      <c r="C129" s="20">
        <v>116.6516</v>
      </c>
      <c r="D129" s="20">
        <v>104.88720000000001</v>
      </c>
      <c r="E129" s="20">
        <v>117.7011</v>
      </c>
    </row>
    <row r="130" spans="1:5" x14ac:dyDescent="0.3">
      <c r="A130" s="71">
        <v>42552</v>
      </c>
      <c r="B130" s="83" t="str">
        <f>MONTH(Indice_massa_salarial[[#This Row],[Período]])&amp;YEAR(Indice_massa_salarial[[#This Row],[Período]])</f>
        <v>72016</v>
      </c>
      <c r="C130" s="20">
        <v>120.07980000000001</v>
      </c>
      <c r="D130" s="20">
        <v>120.45820000000001</v>
      </c>
      <c r="E130" s="20">
        <v>120.04600000000001</v>
      </c>
    </row>
    <row r="131" spans="1:5" x14ac:dyDescent="0.3">
      <c r="A131" s="71">
        <v>42583</v>
      </c>
      <c r="B131" s="83" t="str">
        <f>MONTH(Indice_massa_salarial[[#This Row],[Período]])&amp;YEAR(Indice_massa_salarial[[#This Row],[Período]])</f>
        <v>82016</v>
      </c>
      <c r="C131" s="20">
        <v>116.16759999999999</v>
      </c>
      <c r="D131" s="20">
        <v>106.0624</v>
      </c>
      <c r="E131" s="20">
        <v>117.06910000000001</v>
      </c>
    </row>
    <row r="132" spans="1:5" x14ac:dyDescent="0.3">
      <c r="A132" s="71">
        <v>42614</v>
      </c>
      <c r="B132" s="83" t="str">
        <f>MONTH(Indice_massa_salarial[[#This Row],[Período]])&amp;YEAR(Indice_massa_salarial[[#This Row],[Período]])</f>
        <v>92016</v>
      </c>
      <c r="C132" s="20">
        <v>114.6245</v>
      </c>
      <c r="D132" s="20">
        <v>100.73350000000001</v>
      </c>
      <c r="E132" s="20">
        <v>115.8638</v>
      </c>
    </row>
    <row r="133" spans="1:5" x14ac:dyDescent="0.3">
      <c r="A133" s="71">
        <v>42644</v>
      </c>
      <c r="B133" s="83" t="str">
        <f>MONTH(Indice_massa_salarial[[#This Row],[Período]])&amp;YEAR(Indice_massa_salarial[[#This Row],[Período]])</f>
        <v>102016</v>
      </c>
      <c r="C133" s="20">
        <v>115.8753</v>
      </c>
      <c r="D133" s="20">
        <v>99.480199999999996</v>
      </c>
      <c r="E133" s="20">
        <v>117.3379</v>
      </c>
    </row>
    <row r="134" spans="1:5" x14ac:dyDescent="0.3">
      <c r="A134" s="71">
        <v>42675</v>
      </c>
      <c r="B134" s="83" t="str">
        <f>MONTH(Indice_massa_salarial[[#This Row],[Período]])&amp;YEAR(Indice_massa_salarial[[#This Row],[Período]])</f>
        <v>112016</v>
      </c>
      <c r="C134" s="20">
        <v>134.8305</v>
      </c>
      <c r="D134" s="20">
        <v>117.5279</v>
      </c>
      <c r="E134" s="20">
        <v>136.374</v>
      </c>
    </row>
    <row r="135" spans="1:5" x14ac:dyDescent="0.3">
      <c r="A135" s="71">
        <v>42705</v>
      </c>
      <c r="B135" s="83" t="str">
        <f>MONTH(Indice_massa_salarial[[#This Row],[Período]])&amp;YEAR(Indice_massa_salarial[[#This Row],[Período]])</f>
        <v>122016</v>
      </c>
      <c r="C135" s="20">
        <v>166.11420000000001</v>
      </c>
      <c r="D135" s="20">
        <v>151.66540000000001</v>
      </c>
      <c r="E135" s="20">
        <v>167.4032</v>
      </c>
    </row>
    <row r="136" spans="1:5" x14ac:dyDescent="0.3">
      <c r="A136" s="71">
        <v>42736</v>
      </c>
      <c r="B136" s="83" t="str">
        <f>MONTH(Indice_massa_salarial[[#This Row],[Período]])&amp;YEAR(Indice_massa_salarial[[#This Row],[Período]])</f>
        <v>12017</v>
      </c>
      <c r="C136" s="20">
        <v>122.0949</v>
      </c>
      <c r="D136" s="20">
        <v>129.97290000000001</v>
      </c>
      <c r="E136" s="20">
        <v>121.3921</v>
      </c>
    </row>
    <row r="137" spans="1:5" x14ac:dyDescent="0.3">
      <c r="A137" s="71">
        <v>42767</v>
      </c>
      <c r="B137" s="83" t="str">
        <f>MONTH(Indice_massa_salarial[[#This Row],[Período]])&amp;YEAR(Indice_massa_salarial[[#This Row],[Período]])</f>
        <v>22017</v>
      </c>
      <c r="C137" s="20">
        <v>128.32380000000001</v>
      </c>
      <c r="D137" s="20">
        <v>183.4453</v>
      </c>
      <c r="E137" s="20">
        <v>123.4064</v>
      </c>
    </row>
    <row r="138" spans="1:5" x14ac:dyDescent="0.3">
      <c r="A138" s="71">
        <v>42795</v>
      </c>
      <c r="B138" s="83" t="str">
        <f>MONTH(Indice_massa_salarial[[#This Row],[Período]])&amp;YEAR(Indice_massa_salarial[[#This Row],[Período]])</f>
        <v>32017</v>
      </c>
      <c r="C138" s="20">
        <v>124.7076</v>
      </c>
      <c r="D138" s="20">
        <v>122.9786</v>
      </c>
      <c r="E138" s="20">
        <v>124.8618</v>
      </c>
    </row>
    <row r="139" spans="1:5" x14ac:dyDescent="0.3">
      <c r="A139" s="71">
        <v>42826</v>
      </c>
      <c r="B139" s="83" t="str">
        <f>MONTH(Indice_massa_salarial[[#This Row],[Período]])&amp;YEAR(Indice_massa_salarial[[#This Row],[Período]])</f>
        <v>42017</v>
      </c>
      <c r="C139" s="20">
        <v>121.4879</v>
      </c>
      <c r="D139" s="20">
        <v>114.8502</v>
      </c>
      <c r="E139" s="20">
        <v>122.0801</v>
      </c>
    </row>
    <row r="140" spans="1:5" x14ac:dyDescent="0.3">
      <c r="A140" s="71">
        <v>42856</v>
      </c>
      <c r="B140" s="83" t="str">
        <f>MONTH(Indice_massa_salarial[[#This Row],[Período]])&amp;YEAR(Indice_massa_salarial[[#This Row],[Período]])</f>
        <v>52017</v>
      </c>
      <c r="C140" s="20">
        <v>118.7771</v>
      </c>
      <c r="D140" s="20">
        <v>113.6121</v>
      </c>
      <c r="E140" s="20">
        <v>119.2379</v>
      </c>
    </row>
    <row r="141" spans="1:5" x14ac:dyDescent="0.3">
      <c r="A141" s="71">
        <v>42887</v>
      </c>
      <c r="B141" s="83" t="str">
        <f>MONTH(Indice_massa_salarial[[#This Row],[Período]])&amp;YEAR(Indice_massa_salarial[[#This Row],[Período]])</f>
        <v>62017</v>
      </c>
      <c r="C141" s="20">
        <v>116.724</v>
      </c>
      <c r="D141" s="20">
        <v>117.2838</v>
      </c>
      <c r="E141" s="20">
        <v>116.6741</v>
      </c>
    </row>
    <row r="142" spans="1:5" x14ac:dyDescent="0.3">
      <c r="A142" s="71">
        <v>42917</v>
      </c>
      <c r="B142" s="83" t="str">
        <f>MONTH(Indice_massa_salarial[[#This Row],[Período]])&amp;YEAR(Indice_massa_salarial[[#This Row],[Período]])</f>
        <v>72017</v>
      </c>
      <c r="C142" s="20">
        <v>118.3685</v>
      </c>
      <c r="D142" s="20">
        <v>101.9183</v>
      </c>
      <c r="E142" s="20">
        <v>119.836</v>
      </c>
    </row>
    <row r="143" spans="1:5" x14ac:dyDescent="0.3">
      <c r="A143" s="71">
        <v>42948</v>
      </c>
      <c r="B143" s="83" t="str">
        <f>MONTH(Indice_massa_salarial[[#This Row],[Período]])&amp;YEAR(Indice_massa_salarial[[#This Row],[Período]])</f>
        <v>82017</v>
      </c>
      <c r="C143" s="20">
        <v>118.2182</v>
      </c>
      <c r="D143" s="20">
        <v>108.1277</v>
      </c>
      <c r="E143" s="20">
        <v>119.11839999999999</v>
      </c>
    </row>
    <row r="144" spans="1:5" x14ac:dyDescent="0.3">
      <c r="A144" s="71">
        <v>42979</v>
      </c>
      <c r="B144" s="83" t="str">
        <f>MONTH(Indice_massa_salarial[[#This Row],[Período]])&amp;YEAR(Indice_massa_salarial[[#This Row],[Período]])</f>
        <v>92017</v>
      </c>
      <c r="C144" s="20">
        <v>115.55249999999999</v>
      </c>
      <c r="D144" s="20">
        <v>98.106300000000005</v>
      </c>
      <c r="E144" s="20">
        <v>117.1159</v>
      </c>
    </row>
    <row r="145" spans="1:5" x14ac:dyDescent="0.3">
      <c r="A145" s="71">
        <v>43009</v>
      </c>
      <c r="B145" s="83" t="str">
        <f>MONTH(Indice_massa_salarial[[#This Row],[Período]])&amp;YEAR(Indice_massa_salarial[[#This Row],[Período]])</f>
        <v>102017</v>
      </c>
      <c r="C145" s="20">
        <v>116.217</v>
      </c>
      <c r="D145" s="20">
        <v>104.2088</v>
      </c>
      <c r="E145" s="20">
        <v>117.2931</v>
      </c>
    </row>
    <row r="146" spans="1:5" x14ac:dyDescent="0.3">
      <c r="A146" s="71">
        <v>43040</v>
      </c>
      <c r="B146" s="83" t="str">
        <f>MONTH(Indice_massa_salarial[[#This Row],[Período]])&amp;YEAR(Indice_massa_salarial[[#This Row],[Período]])</f>
        <v>112017</v>
      </c>
      <c r="C146" s="20">
        <v>136.5223</v>
      </c>
      <c r="D146" s="20">
        <v>115.02549999999999</v>
      </c>
      <c r="E146" s="20">
        <v>138.4487</v>
      </c>
    </row>
    <row r="147" spans="1:5" x14ac:dyDescent="0.3">
      <c r="A147" s="74">
        <v>43070</v>
      </c>
      <c r="B147" s="84" t="str">
        <f>MONTH(Indice_massa_salarial[[#This Row],[Período]])&amp;YEAR(Indice_massa_salarial[[#This Row],[Período]])</f>
        <v>122017</v>
      </c>
      <c r="C147" s="21">
        <v>170.0907</v>
      </c>
      <c r="D147" s="21">
        <v>195.374</v>
      </c>
      <c r="E147" s="21">
        <v>167.82499999999999</v>
      </c>
    </row>
    <row r="148" spans="1:5" x14ac:dyDescent="0.3">
      <c r="A148" s="71">
        <v>43101</v>
      </c>
      <c r="B148" s="83" t="str">
        <f>MONTH(Indice_massa_salarial[[#This Row],[Período]])&amp;YEAR(Indice_massa_salarial[[#This Row],[Período]])</f>
        <v>12018</v>
      </c>
      <c r="C148" s="20">
        <v>125.3349</v>
      </c>
      <c r="D148" s="20">
        <v>111.5299</v>
      </c>
      <c r="E148" s="20">
        <v>126.572</v>
      </c>
    </row>
    <row r="149" spans="1:5" x14ac:dyDescent="0.3">
      <c r="A149" s="71">
        <v>43132</v>
      </c>
      <c r="B149" s="83" t="str">
        <f>MONTH(Indice_massa_salarial[[#This Row],[Período]])&amp;YEAR(Indice_massa_salarial[[#This Row],[Período]])</f>
        <v>22018</v>
      </c>
      <c r="C149" s="20">
        <v>127.6841</v>
      </c>
      <c r="D149" s="20">
        <v>207.11179999999999</v>
      </c>
      <c r="E149" s="20">
        <v>120.5663</v>
      </c>
    </row>
    <row r="150" spans="1:5" x14ac:dyDescent="0.3">
      <c r="A150" s="71">
        <v>43160</v>
      </c>
      <c r="B150" s="83" t="str">
        <f>MONTH(Indice_massa_salarial[[#This Row],[Período]])&amp;YEAR(Indice_massa_salarial[[#This Row],[Período]])</f>
        <v>32018</v>
      </c>
      <c r="C150" s="20">
        <v>122.8201</v>
      </c>
      <c r="D150" s="20">
        <v>112.35120000000001</v>
      </c>
      <c r="E150" s="20">
        <v>123.75830000000001</v>
      </c>
    </row>
    <row r="151" spans="1:5" x14ac:dyDescent="0.3">
      <c r="A151" s="71">
        <v>43191</v>
      </c>
      <c r="B151" s="120" t="str">
        <f>MONTH(Indice_massa_salarial[[#This Row],[Período]])&amp;YEAR(Indice_massa_salarial[[#This Row],[Período]])</f>
        <v>42018</v>
      </c>
      <c r="C151" s="20">
        <v>118.7653</v>
      </c>
      <c r="D151" s="20">
        <v>119.9987</v>
      </c>
      <c r="E151" s="20">
        <v>118.65479999999999</v>
      </c>
    </row>
    <row r="152" spans="1:5" x14ac:dyDescent="0.3">
      <c r="A152" s="71">
        <v>43221</v>
      </c>
      <c r="B152" s="120" t="str">
        <f>MONTH(Indice_massa_salarial[[#This Row],[Período]])&amp;YEAR(Indice_massa_salarial[[#This Row],[Período]])</f>
        <v>52018</v>
      </c>
      <c r="C152" s="20">
        <v>121.6253</v>
      </c>
      <c r="D152" s="20">
        <v>110.1378</v>
      </c>
      <c r="E152" s="20">
        <v>122.65470000000001</v>
      </c>
    </row>
    <row r="153" spans="1:5" x14ac:dyDescent="0.3">
      <c r="A153" s="71">
        <v>43252</v>
      </c>
      <c r="B153" s="167" t="str">
        <f>MONTH(Indice_massa_salarial[[#This Row],[Período]])&amp;YEAR(Indice_massa_salarial[[#This Row],[Período]])</f>
        <v>62018</v>
      </c>
      <c r="C153" s="72">
        <v>113.59869999999999</v>
      </c>
      <c r="D153" s="20">
        <v>106.54559999999999</v>
      </c>
      <c r="E153" s="20">
        <v>114.2307</v>
      </c>
    </row>
    <row r="154" spans="1:5" x14ac:dyDescent="0.3">
      <c r="A154" s="71">
        <v>43282</v>
      </c>
      <c r="B154" s="171" t="str">
        <f>MONTH(Indice_massa_salarial[[#This Row],[Período]])&amp;YEAR(Indice_massa_salarial[[#This Row],[Período]])</f>
        <v>72018</v>
      </c>
      <c r="C154" s="72">
        <v>118.24420000000001</v>
      </c>
      <c r="D154" s="20">
        <v>105.8357</v>
      </c>
      <c r="E154" s="20">
        <v>119.3561</v>
      </c>
    </row>
    <row r="155" spans="1:5" x14ac:dyDescent="0.3">
      <c r="A155" s="71">
        <v>43313</v>
      </c>
      <c r="B155" s="171" t="str">
        <f>MONTH(Indice_massa_salarial[[#This Row],[Período]])&amp;YEAR(Indice_massa_salarial[[#This Row],[Período]])</f>
        <v>82018</v>
      </c>
      <c r="C155" s="20">
        <v>114.974</v>
      </c>
      <c r="D155" s="20">
        <v>111.0552</v>
      </c>
      <c r="E155" s="20">
        <v>115.3252</v>
      </c>
    </row>
    <row r="156" spans="1:5" x14ac:dyDescent="0.3">
      <c r="A156" s="71">
        <v>43344</v>
      </c>
      <c r="B156" s="171" t="str">
        <f>MONTH(Indice_massa_salarial[[#This Row],[Período]])&amp;YEAR(Indice_massa_salarial[[#This Row],[Período]])</f>
        <v>92018</v>
      </c>
      <c r="C156" s="20">
        <v>110.4376</v>
      </c>
      <c r="D156" s="20">
        <v>106.9996</v>
      </c>
      <c r="E156" s="20">
        <v>110.7457</v>
      </c>
    </row>
    <row r="157" spans="1:5" x14ac:dyDescent="0.3">
      <c r="A157" s="71">
        <v>43374</v>
      </c>
      <c r="B157" s="171" t="str">
        <f>MONTH(Indice_massa_salarial[[#This Row],[Período]])&amp;YEAR(Indice_massa_salarial[[#This Row],[Período]])</f>
        <v>102018</v>
      </c>
      <c r="C157" s="20">
        <v>115.245</v>
      </c>
      <c r="D157" s="20">
        <v>113.3451</v>
      </c>
      <c r="E157" s="20">
        <v>115.4152</v>
      </c>
    </row>
    <row r="158" spans="1:5" x14ac:dyDescent="0.3">
      <c r="A158" s="71">
        <v>43405</v>
      </c>
      <c r="B158" s="171" t="str">
        <f>MONTH(Indice_massa_salarial[[#This Row],[Período]])&amp;YEAR(Indice_massa_salarial[[#This Row],[Período]])</f>
        <v>112018</v>
      </c>
      <c r="C158" s="20">
        <v>132.40389999999999</v>
      </c>
      <c r="D158" s="20">
        <v>118.7521</v>
      </c>
      <c r="E158" s="20">
        <v>133.62729999999999</v>
      </c>
    </row>
    <row r="159" spans="1:5" x14ac:dyDescent="0.3">
      <c r="A159" s="71">
        <v>43435</v>
      </c>
      <c r="B159" s="171" t="str">
        <f>MONTH(Indice_massa_salarial[[#This Row],[Período]])&amp;YEAR(Indice_massa_salarial[[#This Row],[Período]])</f>
        <v>122018</v>
      </c>
      <c r="C159" s="20">
        <v>176.33439999999999</v>
      </c>
      <c r="D159" s="20">
        <v>205.8603</v>
      </c>
      <c r="E159" s="20">
        <v>173.6884</v>
      </c>
    </row>
    <row r="160" spans="1:5" x14ac:dyDescent="0.3">
      <c r="A160" s="71">
        <v>43466</v>
      </c>
      <c r="B160" s="171" t="str">
        <f>MONTH(Indice_massa_salarial[[#This Row],[Período]])&amp;YEAR(Indice_massa_salarial[[#This Row],[Período]])</f>
        <v>12019</v>
      </c>
      <c r="C160" s="20">
        <v>124.6033</v>
      </c>
      <c r="D160" s="20">
        <v>118.1189</v>
      </c>
      <c r="E160" s="20">
        <v>125.1844</v>
      </c>
    </row>
    <row r="161" spans="1:5" x14ac:dyDescent="0.3">
      <c r="A161" s="71">
        <v>43497</v>
      </c>
      <c r="B161" s="171" t="str">
        <f>MONTH(Indice_massa_salarial[[#This Row],[Período]])&amp;YEAR(Indice_massa_salarial[[#This Row],[Período]])</f>
        <v>22019</v>
      </c>
      <c r="C161" s="20">
        <v>122.59</v>
      </c>
      <c r="D161" s="20">
        <v>176.11</v>
      </c>
      <c r="E161" s="20">
        <v>117.8</v>
      </c>
    </row>
    <row r="162" spans="1:5" x14ac:dyDescent="0.3">
      <c r="A162" s="71">
        <v>43525</v>
      </c>
      <c r="B162" s="171" t="str">
        <f>MONTH(Indice_massa_salarial[[#This Row],[Período]])&amp;YEAR(Indice_massa_salarial[[#This Row],[Período]])</f>
        <v>32019</v>
      </c>
      <c r="C162" s="20">
        <v>120.25</v>
      </c>
      <c r="D162" s="20">
        <v>111.87</v>
      </c>
      <c r="E162" s="20">
        <v>121</v>
      </c>
    </row>
    <row r="163" spans="1:5" x14ac:dyDescent="0.3">
      <c r="A163" s="71">
        <v>43556</v>
      </c>
      <c r="B163" s="171" t="str">
        <f>MONTH(Indice_massa_salarial[[#This Row],[Período]])&amp;YEAR(Indice_massa_salarial[[#This Row],[Período]])</f>
        <v>42019</v>
      </c>
      <c r="C163" s="20">
        <v>115.08</v>
      </c>
      <c r="D163" s="20">
        <v>110.56</v>
      </c>
      <c r="E163" s="20">
        <v>115.48</v>
      </c>
    </row>
    <row r="164" spans="1:5" x14ac:dyDescent="0.3">
      <c r="A164" s="71">
        <v>43586</v>
      </c>
      <c r="B164" s="171" t="str">
        <f>MONTH(Indice_massa_salarial[[#This Row],[Período]])&amp;YEAR(Indice_massa_salarial[[#This Row],[Período]])</f>
        <v>52019</v>
      </c>
      <c r="C164" s="20">
        <v>122.24</v>
      </c>
      <c r="D164" s="20">
        <v>117.07</v>
      </c>
      <c r="E164" s="20">
        <v>122.71</v>
      </c>
    </row>
    <row r="165" spans="1:5" x14ac:dyDescent="0.3">
      <c r="A165" s="71">
        <v>43617</v>
      </c>
      <c r="B165" s="171" t="str">
        <f>MONTH(Indice_massa_salarial[[#This Row],[Período]])&amp;YEAR(Indice_massa_salarial[[#This Row],[Período]])</f>
        <v>62019</v>
      </c>
      <c r="C165" s="20">
        <v>117.76</v>
      </c>
      <c r="D165" s="20">
        <v>115.37</v>
      </c>
      <c r="E165" s="20">
        <v>117.97</v>
      </c>
    </row>
    <row r="166" spans="1:5" x14ac:dyDescent="0.3">
      <c r="A166" s="71">
        <v>43647</v>
      </c>
      <c r="B166" s="171" t="str">
        <f>MONTH(Indice_massa_salarial[[#This Row],[Período]])&amp;YEAR(Indice_massa_salarial[[#This Row],[Período]])</f>
        <v>72019</v>
      </c>
      <c r="C166" s="20">
        <v>119.53</v>
      </c>
      <c r="D166" s="20">
        <v>117.11</v>
      </c>
      <c r="E166" s="20">
        <v>119.75</v>
      </c>
    </row>
    <row r="167" spans="1:5" x14ac:dyDescent="0.3">
      <c r="A167" s="71">
        <v>43678</v>
      </c>
      <c r="B167" s="171" t="str">
        <f>MONTH(Indice_massa_salarial[[#This Row],[Período]])&amp;YEAR(Indice_massa_salarial[[#This Row],[Período]])</f>
        <v>82019</v>
      </c>
      <c r="C167" s="20">
        <v>117.29</v>
      </c>
      <c r="D167" s="20">
        <v>117.46</v>
      </c>
      <c r="E167" s="20">
        <v>117.28</v>
      </c>
    </row>
    <row r="168" spans="1:5" x14ac:dyDescent="0.3">
      <c r="A168" s="71">
        <v>43709</v>
      </c>
      <c r="B168" s="171" t="str">
        <f>MONTH(Indice_massa_salarial[[#This Row],[Período]])&amp;YEAR(Indice_massa_salarial[[#This Row],[Período]])</f>
        <v>92019</v>
      </c>
      <c r="C168" s="20">
        <v>116.57</v>
      </c>
      <c r="D168" s="20">
        <v>119.69</v>
      </c>
      <c r="E168" s="20">
        <v>116.29</v>
      </c>
    </row>
    <row r="169" spans="1:5" x14ac:dyDescent="0.3">
      <c r="A169" s="71">
        <v>43739</v>
      </c>
      <c r="B169" s="171" t="str">
        <f>MONTH(Indice_massa_salarial[[#This Row],[Período]])&amp;YEAR(Indice_massa_salarial[[#This Row],[Período]])</f>
        <v>102019</v>
      </c>
      <c r="C169" s="20">
        <v>119.01</v>
      </c>
      <c r="D169" s="20">
        <v>120.32</v>
      </c>
      <c r="E169" s="20">
        <v>118.89</v>
      </c>
    </row>
    <row r="170" spans="1:5" x14ac:dyDescent="0.3">
      <c r="A170" s="71">
        <v>43770</v>
      </c>
      <c r="B170" s="171" t="str">
        <f>MONTH(Indice_massa_salarial[[#This Row],[Período]])&amp;YEAR(Indice_massa_salarial[[#This Row],[Período]])</f>
        <v>112019</v>
      </c>
      <c r="C170" s="20">
        <v>140.19999999999999</v>
      </c>
      <c r="D170" s="20">
        <v>129.26</v>
      </c>
      <c r="E170" s="20">
        <v>141.18</v>
      </c>
    </row>
    <row r="171" spans="1:5" x14ac:dyDescent="0.3">
      <c r="A171" s="71">
        <v>43800</v>
      </c>
      <c r="B171" s="171" t="str">
        <f>MONTH(Indice_massa_salarial[[#This Row],[Período]])&amp;YEAR(Indice_massa_salarial[[#This Row],[Período]])</f>
        <v>122019</v>
      </c>
      <c r="C171" s="20">
        <v>180.03</v>
      </c>
      <c r="D171" s="20">
        <v>210.51</v>
      </c>
      <c r="E171" s="20">
        <v>177.3</v>
      </c>
    </row>
    <row r="172" spans="1:5" x14ac:dyDescent="0.3">
      <c r="A172" s="71">
        <v>43831</v>
      </c>
      <c r="B172" s="171" t="str">
        <f>MONTH(Indice_massa_salarial[[#This Row],[Período]])&amp;YEAR(Indice_massa_salarial[[#This Row],[Período]])</f>
        <v>12020</v>
      </c>
      <c r="C172" s="20">
        <v>128.5</v>
      </c>
      <c r="D172" s="20">
        <v>121.92</v>
      </c>
      <c r="E172" s="20">
        <v>129.09</v>
      </c>
    </row>
    <row r="173" spans="1:5" x14ac:dyDescent="0.3">
      <c r="A173" s="71">
        <v>43862</v>
      </c>
      <c r="B173" s="171" t="str">
        <f>MONTH(Indice_massa_salarial[[#This Row],[Período]])&amp;YEAR(Indice_massa_salarial[[#This Row],[Período]])</f>
        <v>22020</v>
      </c>
      <c r="C173" s="20">
        <v>125.26</v>
      </c>
      <c r="D173" s="20">
        <v>180.98</v>
      </c>
      <c r="E173" s="20">
        <v>120.26</v>
      </c>
    </row>
    <row r="174" spans="1:5" x14ac:dyDescent="0.3">
      <c r="A174" s="71">
        <v>43891</v>
      </c>
      <c r="B174" s="171" t="str">
        <f>MONTH(Indice_massa_salarial[[#This Row],[Período]])&amp;YEAR(Indice_massa_salarial[[#This Row],[Período]])</f>
        <v>32020</v>
      </c>
      <c r="C174" s="20">
        <v>126.12</v>
      </c>
      <c r="D174" s="20">
        <v>135.27000000000001</v>
      </c>
      <c r="E174" s="20">
        <v>125.31</v>
      </c>
    </row>
    <row r="175" spans="1:5" x14ac:dyDescent="0.3">
      <c r="A175" s="71">
        <v>43922</v>
      </c>
      <c r="B175" s="171" t="str">
        <f>MONTH(Indice_massa_salarial[[#This Row],[Período]])&amp;YEAR(Indice_massa_salarial[[#This Row],[Período]])</f>
        <v>42020</v>
      </c>
      <c r="C175" s="20">
        <v>120.29</v>
      </c>
      <c r="D175" s="20">
        <v>118.48</v>
      </c>
      <c r="E175" s="20">
        <v>120.45</v>
      </c>
    </row>
    <row r="176" spans="1:5" x14ac:dyDescent="0.3">
      <c r="A176" s="71">
        <v>43952</v>
      </c>
      <c r="B176" s="171" t="str">
        <f>MONTH(Indice_massa_salarial[[#This Row],[Período]])&amp;YEAR(Indice_massa_salarial[[#This Row],[Período]])</f>
        <v>52020</v>
      </c>
      <c r="C176" s="20">
        <v>105.08</v>
      </c>
      <c r="D176" s="20">
        <v>119.69</v>
      </c>
      <c r="E176" s="20">
        <v>103.77</v>
      </c>
    </row>
    <row r="177" spans="1:5" x14ac:dyDescent="0.3">
      <c r="A177" s="71">
        <v>43983</v>
      </c>
      <c r="B177" s="171" t="str">
        <f>MONTH(Indice_massa_salarial[[#This Row],[Período]])&amp;YEAR(Indice_massa_salarial[[#This Row],[Período]])</f>
        <v>62020</v>
      </c>
      <c r="C177" s="20">
        <v>109.42</v>
      </c>
      <c r="D177" s="20">
        <v>127.77</v>
      </c>
      <c r="E177" s="20">
        <v>107.77</v>
      </c>
    </row>
    <row r="178" spans="1:5" x14ac:dyDescent="0.3">
      <c r="A178" s="71">
        <v>44013</v>
      </c>
      <c r="B178" s="171" t="str">
        <f>MONTH(Indice_massa_salarial[[#This Row],[Período]])&amp;YEAR(Indice_massa_salarial[[#This Row],[Período]])</f>
        <v>72020</v>
      </c>
      <c r="C178" s="20">
        <v>112.49</v>
      </c>
      <c r="D178" s="20">
        <v>128.18</v>
      </c>
      <c r="E178" s="20">
        <v>111.08</v>
      </c>
    </row>
    <row r="179" spans="1:5" x14ac:dyDescent="0.3">
      <c r="A179" s="71">
        <v>44044</v>
      </c>
      <c r="B179" s="171" t="str">
        <f>MONTH(Indice_massa_salarial[[#This Row],[Período]])&amp;YEAR(Indice_massa_salarial[[#This Row],[Período]])</f>
        <v>82020</v>
      </c>
      <c r="C179" s="20">
        <v>114.99</v>
      </c>
      <c r="D179" s="20">
        <v>130.77000000000001</v>
      </c>
      <c r="E179" s="20">
        <v>113.58</v>
      </c>
    </row>
    <row r="180" spans="1:5" x14ac:dyDescent="0.3">
      <c r="A180" s="71">
        <v>44075</v>
      </c>
      <c r="B180" s="171" t="str">
        <f>MONTH(Indice_massa_salarial[[#This Row],[Período]])&amp;YEAR(Indice_massa_salarial[[#This Row],[Período]])</f>
        <v>92020</v>
      </c>
      <c r="C180" s="20">
        <v>115.45</v>
      </c>
      <c r="D180" s="20">
        <v>126.32</v>
      </c>
      <c r="E180" s="20">
        <v>114.47</v>
      </c>
    </row>
    <row r="181" spans="1:5" x14ac:dyDescent="0.3">
      <c r="A181" s="71">
        <v>44105</v>
      </c>
      <c r="B181" s="171" t="str">
        <f>MONTH(Indice_massa_salarial[[#This Row],[Período]])&amp;YEAR(Indice_massa_salarial[[#This Row],[Período]])</f>
        <v>102020</v>
      </c>
      <c r="C181" s="20">
        <v>113.07</v>
      </c>
      <c r="D181" s="20">
        <v>126.53</v>
      </c>
      <c r="E181" s="20">
        <v>111.86</v>
      </c>
    </row>
    <row r="182" spans="1:5" x14ac:dyDescent="0.3">
      <c r="A182" s="71">
        <v>44136</v>
      </c>
      <c r="B182" s="171" t="str">
        <f>MONTH(Indice_massa_salarial[[#This Row],[Período]])&amp;YEAR(Indice_massa_salarial[[#This Row],[Período]])</f>
        <v>112020</v>
      </c>
      <c r="C182" s="20">
        <v>133.41999999999999</v>
      </c>
      <c r="D182" s="20">
        <v>145.03</v>
      </c>
      <c r="E182" s="20">
        <v>132.38</v>
      </c>
    </row>
    <row r="183" spans="1:5" x14ac:dyDescent="0.3">
      <c r="A183" s="71">
        <v>44166</v>
      </c>
      <c r="B183" s="171" t="str">
        <f>MONTH(Indice_massa_salarial[[#This Row],[Período]])&amp;YEAR(Indice_massa_salarial[[#This Row],[Período]])</f>
        <v>122020</v>
      </c>
      <c r="C183" s="20">
        <v>168.72</v>
      </c>
      <c r="D183" s="20">
        <v>228.09</v>
      </c>
      <c r="E183" s="20">
        <v>163.4</v>
      </c>
    </row>
    <row r="184" spans="1:5" x14ac:dyDescent="0.3">
      <c r="A184" s="71">
        <v>44197</v>
      </c>
      <c r="B184" s="171" t="str">
        <f>MONTH(Indice_massa_salarial[[#This Row],[Período]])&amp;YEAR(Indice_massa_salarial[[#This Row],[Período]])</f>
        <v>12021</v>
      </c>
      <c r="C184" s="20">
        <v>120.75</v>
      </c>
      <c r="D184" s="20">
        <v>149.96</v>
      </c>
      <c r="E184" s="20">
        <v>118.13</v>
      </c>
    </row>
    <row r="185" spans="1:5" x14ac:dyDescent="0.3">
      <c r="A185" s="71">
        <v>44228</v>
      </c>
      <c r="B185" s="171" t="str">
        <f>MONTH(Indice_massa_salarial[[#This Row],[Período]])&amp;YEAR(Indice_massa_salarial[[#This Row],[Período]])</f>
        <v>22021</v>
      </c>
      <c r="C185" s="20">
        <v>123.12</v>
      </c>
      <c r="D185" s="20">
        <v>211.66</v>
      </c>
      <c r="E185" s="20">
        <v>115.18</v>
      </c>
    </row>
    <row r="186" spans="1:5" x14ac:dyDescent="0.3">
      <c r="A186" s="71">
        <v>44256</v>
      </c>
      <c r="B186" s="171" t="str">
        <f>MONTH(Indice_massa_salarial[[#This Row],[Período]])&amp;YEAR(Indice_massa_salarial[[#This Row],[Período]])</f>
        <v>32021</v>
      </c>
      <c r="C186" s="20">
        <v>119</v>
      </c>
      <c r="D186" s="20">
        <v>164.8</v>
      </c>
      <c r="E186" s="20">
        <v>114.9</v>
      </c>
    </row>
    <row r="187" spans="1:5" x14ac:dyDescent="0.3">
      <c r="A187" s="71">
        <v>44287</v>
      </c>
      <c r="B187" s="171" t="str">
        <f>MONTH(Indice_massa_salarial[[#This Row],[Período]])&amp;YEAR(Indice_massa_salarial[[#This Row],[Período]])</f>
        <v>42021</v>
      </c>
      <c r="C187" s="20">
        <v>122.03</v>
      </c>
      <c r="D187" s="20">
        <v>132.91999999999999</v>
      </c>
      <c r="E187" s="20">
        <v>121.06</v>
      </c>
    </row>
    <row r="188" spans="1:5" x14ac:dyDescent="0.3">
      <c r="A188" s="71">
        <v>44317</v>
      </c>
      <c r="B188" s="171" t="str">
        <f>MONTH(Indice_massa_salarial[[#This Row],[Período]])&amp;YEAR(Indice_massa_salarial[[#This Row],[Período]])</f>
        <v>52021</v>
      </c>
      <c r="C188" s="20">
        <v>114.68</v>
      </c>
      <c r="D188" s="20">
        <v>136.83000000000001</v>
      </c>
      <c r="E188" s="20">
        <v>112.7</v>
      </c>
    </row>
    <row r="189" spans="1:5" x14ac:dyDescent="0.3">
      <c r="A189" s="71">
        <v>44348</v>
      </c>
      <c r="B189" s="171" t="str">
        <f>MONTH(Indice_massa_salarial[[#This Row],[Período]])&amp;YEAR(Indice_massa_salarial[[#This Row],[Período]])</f>
        <v>62021</v>
      </c>
      <c r="C189" s="20">
        <v>114.36</v>
      </c>
      <c r="D189" s="20">
        <v>138.94999999999999</v>
      </c>
      <c r="E189" s="20">
        <v>112.12</v>
      </c>
    </row>
    <row r="190" spans="1:5" x14ac:dyDescent="0.3">
      <c r="A190" s="71">
        <v>44378</v>
      </c>
      <c r="B190" s="171" t="str">
        <f>MONTH(Indice_massa_salarial[[#This Row],[Período]])&amp;YEAR(Indice_massa_salarial[[#This Row],[Período]])</f>
        <v>72021</v>
      </c>
      <c r="C190" s="20">
        <v>112.61</v>
      </c>
      <c r="D190" s="20">
        <v>137.97</v>
      </c>
      <c r="E190" s="20">
        <v>110.3</v>
      </c>
    </row>
    <row r="191" spans="1:5" x14ac:dyDescent="0.3">
      <c r="A191" s="71">
        <v>44409</v>
      </c>
      <c r="B191" s="171" t="str">
        <f>MONTH(Indice_massa_salarial[[#This Row],[Período]])&amp;YEAR(Indice_massa_salarial[[#This Row],[Período]])</f>
        <v>82021</v>
      </c>
      <c r="C191" s="20">
        <v>110.23</v>
      </c>
      <c r="D191" s="20">
        <v>134.30000000000001</v>
      </c>
      <c r="E191" s="20">
        <v>108.03</v>
      </c>
    </row>
    <row r="192" spans="1:5" x14ac:dyDescent="0.3">
      <c r="A192" s="71">
        <v>44440</v>
      </c>
      <c r="B192" s="171" t="str">
        <f>MONTH(Indice_massa_salarial[[#This Row],[Período]])&amp;YEAR(Indice_massa_salarial[[#This Row],[Período]])</f>
        <v>92021</v>
      </c>
      <c r="C192" s="20">
        <v>110.14</v>
      </c>
      <c r="D192" s="20">
        <v>141.52000000000001</v>
      </c>
      <c r="E192" s="20">
        <v>107.27</v>
      </c>
    </row>
    <row r="193" spans="1:5" x14ac:dyDescent="0.3">
      <c r="A193" s="71">
        <v>44470</v>
      </c>
      <c r="B193" s="171" t="str">
        <f>MONTH(Indice_massa_salarial[[#This Row],[Período]])&amp;YEAR(Indice_massa_salarial[[#This Row],[Período]])</f>
        <v>102021</v>
      </c>
      <c r="C193" s="20">
        <v>115.25</v>
      </c>
      <c r="D193" s="20">
        <v>148.41999999999999</v>
      </c>
      <c r="E193" s="20">
        <v>112.22</v>
      </c>
    </row>
    <row r="194" spans="1:5" x14ac:dyDescent="0.3">
      <c r="A194" s="71">
        <v>44501</v>
      </c>
      <c r="B194" s="171" t="str">
        <f>MONTH(Indice_massa_salarial[[#This Row],[Período]])&amp;YEAR(Indice_massa_salarial[[#This Row],[Período]])</f>
        <v>112021</v>
      </c>
      <c r="C194" s="20">
        <v>128.52000000000001</v>
      </c>
      <c r="D194" s="20">
        <v>153.21</v>
      </c>
      <c r="E194" s="20">
        <v>126.26</v>
      </c>
    </row>
    <row r="195" spans="1:5" x14ac:dyDescent="0.3">
      <c r="A195" s="71">
        <v>44531</v>
      </c>
      <c r="B195" s="171" t="str">
        <f>MONTH(Indice_massa_salarial[[#This Row],[Período]])&amp;YEAR(Indice_massa_salarial[[#This Row],[Período]])</f>
        <v>122021</v>
      </c>
      <c r="C195" s="20">
        <v>165.46</v>
      </c>
      <c r="D195" s="20">
        <v>249.53</v>
      </c>
      <c r="E195" s="20">
        <v>157.78</v>
      </c>
    </row>
    <row r="196" spans="1:5" x14ac:dyDescent="0.3">
      <c r="A196" s="71">
        <v>44562</v>
      </c>
      <c r="B196" s="171" t="str">
        <f>MONTH(Indice_massa_salarial[[#This Row],[Período]])&amp;YEAR(Indice_massa_salarial[[#This Row],[Período]])</f>
        <v>12022</v>
      </c>
      <c r="C196" s="20">
        <v>118.05</v>
      </c>
      <c r="D196" s="20">
        <v>147.97</v>
      </c>
      <c r="E196" s="20">
        <v>115.32</v>
      </c>
    </row>
    <row r="197" spans="1:5" x14ac:dyDescent="0.3">
      <c r="A197" s="71">
        <v>44593</v>
      </c>
      <c r="B197" s="171" t="str">
        <f>MONTH(Indice_massa_salarial[[#This Row],[Período]])&amp;YEAR(Indice_massa_salarial[[#This Row],[Período]])</f>
        <v>22022</v>
      </c>
      <c r="C197" s="20">
        <v>127.35</v>
      </c>
      <c r="D197" s="20">
        <v>190.84</v>
      </c>
      <c r="E197" s="20">
        <v>121.55</v>
      </c>
    </row>
    <row r="198" spans="1:5" x14ac:dyDescent="0.3">
      <c r="A198" s="71">
        <v>44621</v>
      </c>
      <c r="B198" s="171" t="str">
        <f>MONTH(Indice_massa_salarial[[#This Row],[Período]])&amp;YEAR(Indice_massa_salarial[[#This Row],[Período]])</f>
        <v>32022</v>
      </c>
      <c r="C198" s="20">
        <v>126.22</v>
      </c>
      <c r="D198" s="20">
        <v>164.66</v>
      </c>
      <c r="E198" s="20">
        <v>122.71</v>
      </c>
    </row>
    <row r="199" spans="1:5" x14ac:dyDescent="0.3">
      <c r="A199" s="71">
        <v>44652</v>
      </c>
      <c r="B199" s="171" t="str">
        <f>MONTH(Indice_massa_salarial[[#This Row],[Período]])&amp;YEAR(Indice_massa_salarial[[#This Row],[Período]])</f>
        <v>42022</v>
      </c>
      <c r="C199" s="20">
        <v>113.47</v>
      </c>
      <c r="D199" s="20">
        <v>140.49</v>
      </c>
      <c r="E199" s="20">
        <v>111</v>
      </c>
    </row>
    <row r="200" spans="1:5" x14ac:dyDescent="0.3">
      <c r="A200" s="71">
        <v>44682</v>
      </c>
      <c r="B200" s="171" t="str">
        <f>MONTH(Indice_massa_salarial[[#This Row],[Período]])&amp;YEAR(Indice_massa_salarial[[#This Row],[Período]])</f>
        <v>52022</v>
      </c>
      <c r="C200" s="20">
        <v>113.18</v>
      </c>
      <c r="D200" s="20">
        <v>137.22999999999999</v>
      </c>
      <c r="E200" s="20">
        <v>110.98</v>
      </c>
    </row>
    <row r="201" spans="1:5" x14ac:dyDescent="0.3">
      <c r="A201" s="71">
        <v>44713</v>
      </c>
      <c r="B201" s="171" t="str">
        <f>MONTH(Indice_massa_salarial[[#This Row],[Período]])&amp;YEAR(Indice_massa_salarial[[#This Row],[Período]])</f>
        <v>62022</v>
      </c>
      <c r="C201" s="20">
        <v>113.81</v>
      </c>
      <c r="D201" s="20">
        <v>140.19</v>
      </c>
      <c r="E201" s="20">
        <v>111.4</v>
      </c>
    </row>
    <row r="202" spans="1:5" x14ac:dyDescent="0.3">
      <c r="A202" s="71">
        <v>44743</v>
      </c>
      <c r="B202" s="171" t="str">
        <f>MONTH(Indice_massa_salarial[[#This Row],[Período]])&amp;YEAR(Indice_massa_salarial[[#This Row],[Período]])</f>
        <v>72022</v>
      </c>
      <c r="C202" s="20">
        <v>120.4</v>
      </c>
      <c r="D202" s="20">
        <v>143.03</v>
      </c>
      <c r="E202" s="20">
        <v>118.33</v>
      </c>
    </row>
    <row r="203" spans="1:5" x14ac:dyDescent="0.3">
      <c r="A203" s="71">
        <v>44774</v>
      </c>
      <c r="B203" s="171" t="str">
        <f>MONTH(Indice_massa_salarial[[#This Row],[Período]])&amp;YEAR(Indice_massa_salarial[[#This Row],[Período]])</f>
        <v>82022</v>
      </c>
      <c r="C203" s="20">
        <v>116.94</v>
      </c>
      <c r="D203" s="20">
        <v>136.16</v>
      </c>
      <c r="E203" s="20">
        <v>115.19</v>
      </c>
    </row>
    <row r="204" spans="1:5" x14ac:dyDescent="0.3">
      <c r="A204" s="71">
        <v>44805</v>
      </c>
      <c r="B204" s="171" t="str">
        <f>MONTH(Indice_massa_salarial[[#This Row],[Período]])&amp;YEAR(Indice_massa_salarial[[#This Row],[Período]])</f>
        <v>92022</v>
      </c>
      <c r="C204" s="20">
        <v>119.38</v>
      </c>
      <c r="D204" s="20">
        <v>141.11000000000001</v>
      </c>
      <c r="E204" s="20">
        <v>117.39</v>
      </c>
    </row>
    <row r="205" spans="1:5" x14ac:dyDescent="0.3">
      <c r="A205" s="71">
        <v>44835</v>
      </c>
      <c r="B205" s="171" t="str">
        <f>MONTH(Indice_massa_salarial[[#This Row],[Período]])&amp;YEAR(Indice_massa_salarial[[#This Row],[Período]])</f>
        <v>102022</v>
      </c>
      <c r="C205" s="20">
        <v>119.79</v>
      </c>
      <c r="D205" s="20">
        <v>140.38999999999999</v>
      </c>
      <c r="E205" s="20">
        <v>117.91</v>
      </c>
    </row>
    <row r="206" spans="1:5" x14ac:dyDescent="0.3">
      <c r="A206" s="71">
        <v>44866</v>
      </c>
      <c r="B206" s="171" t="str">
        <f>MONTH(Indice_massa_salarial[[#This Row],[Período]])&amp;YEAR(Indice_massa_salarial[[#This Row],[Período]])</f>
        <v>112022</v>
      </c>
      <c r="C206" s="20">
        <v>138.79</v>
      </c>
      <c r="D206" s="20">
        <v>154.12</v>
      </c>
      <c r="E206" s="20">
        <v>137.38999999999999</v>
      </c>
    </row>
    <row r="207" spans="1:5" x14ac:dyDescent="0.3">
      <c r="A207" s="71">
        <v>44896</v>
      </c>
      <c r="B207" s="171" t="str">
        <f>MONTH(Indice_massa_salarial[[#This Row],[Período]])&amp;YEAR(Indice_massa_salarial[[#This Row],[Período]])</f>
        <v>122022</v>
      </c>
      <c r="C207" s="20">
        <v>181.24</v>
      </c>
      <c r="D207" s="20">
        <v>263.67</v>
      </c>
      <c r="E207" s="20">
        <v>173.71</v>
      </c>
    </row>
    <row r="208" spans="1:5" x14ac:dyDescent="0.3">
      <c r="A208" s="71">
        <v>44927</v>
      </c>
      <c r="B208" s="171" t="str">
        <f>MONTH(Indice_massa_salarial[[#This Row],[Período]])&amp;YEAR(Indice_massa_salarial[[#This Row],[Período]])</f>
        <v>12023</v>
      </c>
      <c r="C208" s="20">
        <v>131.51</v>
      </c>
      <c r="D208" s="20">
        <v>153.71</v>
      </c>
      <c r="E208" s="20">
        <v>129.47999999999999</v>
      </c>
    </row>
    <row r="209" spans="1:5" x14ac:dyDescent="0.3">
      <c r="A209" s="71">
        <v>44958</v>
      </c>
      <c r="B209" s="171" t="str">
        <f>MONTH(Indice_massa_salarial[[#This Row],[Período]])&amp;YEAR(Indice_massa_salarial[[#This Row],[Período]])</f>
        <v>22023</v>
      </c>
      <c r="C209" s="20">
        <v>126.58</v>
      </c>
      <c r="D209" s="20">
        <v>166.72</v>
      </c>
      <c r="E209" s="20">
        <v>122.92</v>
      </c>
    </row>
    <row r="210" spans="1:5" x14ac:dyDescent="0.3">
      <c r="A210" s="71">
        <v>44986</v>
      </c>
      <c r="B210" s="171" t="str">
        <f>MONTH(Indice_massa_salarial[[#This Row],[Período]])&amp;YEAR(Indice_massa_salarial[[#This Row],[Período]])</f>
        <v>32023</v>
      </c>
      <c r="C210" s="20">
        <v>132.47</v>
      </c>
      <c r="D210" s="20">
        <v>217.24</v>
      </c>
      <c r="E210" s="20">
        <v>124.73</v>
      </c>
    </row>
    <row r="211" spans="1:5" x14ac:dyDescent="0.3">
      <c r="A211" s="71">
        <v>45017</v>
      </c>
      <c r="B211" s="171" t="str">
        <f>MONTH(Indice_massa_salarial[[#This Row],[Período]])&amp;YEAR(Indice_massa_salarial[[#This Row],[Período]])</f>
        <v>42023</v>
      </c>
      <c r="C211" s="20">
        <v>132.97999999999999</v>
      </c>
      <c r="D211" s="20">
        <v>141.80000000000001</v>
      </c>
      <c r="E211" s="20">
        <v>132.18</v>
      </c>
    </row>
    <row r="212" spans="1:5" x14ac:dyDescent="0.3">
      <c r="A212" s="71">
        <v>45047</v>
      </c>
      <c r="B212" s="171" t="str">
        <f>MONTH(Indice_massa_salarial[[#This Row],[Período]])&amp;YEAR(Indice_massa_salarial[[#This Row],[Período]])</f>
        <v>52023</v>
      </c>
      <c r="C212" s="20">
        <v>128.58000000000001</v>
      </c>
      <c r="D212" s="20">
        <v>142.32</v>
      </c>
      <c r="E212" s="20">
        <v>127.32</v>
      </c>
    </row>
    <row r="213" spans="1:5" x14ac:dyDescent="0.3">
      <c r="A213" s="71">
        <v>45078</v>
      </c>
      <c r="B213" s="171" t="str">
        <f>MONTH(Indice_massa_salarial[[#This Row],[Período]])&amp;YEAR(Indice_massa_salarial[[#This Row],[Período]])</f>
        <v>62023</v>
      </c>
      <c r="C213" s="20">
        <v>133.13</v>
      </c>
      <c r="D213" s="20">
        <v>149.88999999999999</v>
      </c>
      <c r="E213" s="20">
        <v>131.6</v>
      </c>
    </row>
    <row r="214" spans="1:5" x14ac:dyDescent="0.3">
      <c r="A214" s="71">
        <v>45108</v>
      </c>
      <c r="B214" s="171" t="str">
        <f>MONTH(Indice_massa_salarial[[#This Row],[Período]])&amp;YEAR(Indice_massa_salarial[[#This Row],[Período]])</f>
        <v>72023</v>
      </c>
      <c r="C214" s="20">
        <v>133.76</v>
      </c>
      <c r="D214" s="20">
        <v>149.80000000000001</v>
      </c>
      <c r="E214" s="20">
        <v>132.29</v>
      </c>
    </row>
    <row r="215" spans="1:5" x14ac:dyDescent="0.3">
      <c r="A215" s="71">
        <v>45139</v>
      </c>
      <c r="B215" s="171" t="str">
        <f>MONTH(Indice_massa_salarial[[#This Row],[Período]])&amp;YEAR(Indice_massa_salarial[[#This Row],[Período]])</f>
        <v>82023</v>
      </c>
      <c r="C215" s="20">
        <v>133.1</v>
      </c>
      <c r="D215" s="20">
        <v>150.15</v>
      </c>
      <c r="E215" s="20">
        <v>131.55000000000001</v>
      </c>
    </row>
    <row r="216" spans="1:5" x14ac:dyDescent="0.3">
      <c r="A216" s="71">
        <v>45170</v>
      </c>
      <c r="B216" s="171" t="str">
        <f>MONTH(Indice_massa_salarial[[#This Row],[Período]])&amp;YEAR(Indice_massa_salarial[[#This Row],[Período]])</f>
        <v>92023</v>
      </c>
      <c r="C216" s="20">
        <v>130.66</v>
      </c>
      <c r="D216" s="20">
        <v>148.38999999999999</v>
      </c>
      <c r="E216" s="20">
        <v>129.04</v>
      </c>
    </row>
    <row r="217" spans="1:5" x14ac:dyDescent="0.3">
      <c r="A217" s="71">
        <v>45200</v>
      </c>
      <c r="B217" s="171" t="str">
        <f>MONTH(Indice_massa_salarial[[#This Row],[Período]])&amp;YEAR(Indice_massa_salarial[[#This Row],[Período]])</f>
        <v>102023</v>
      </c>
      <c r="C217" s="20">
        <v>129.05000000000001</v>
      </c>
      <c r="D217" s="20">
        <v>140.47999999999999</v>
      </c>
      <c r="E217" s="20">
        <v>128.01</v>
      </c>
    </row>
    <row r="218" spans="1:5" x14ac:dyDescent="0.3">
      <c r="A218" s="71">
        <v>45231</v>
      </c>
      <c r="B218" s="171" t="str">
        <f>MONTH(Indice_massa_salarial[[#This Row],[Período]])&amp;YEAR(Indice_massa_salarial[[#This Row],[Período]])</f>
        <v>112023</v>
      </c>
      <c r="C218" s="20">
        <v>148.65</v>
      </c>
      <c r="D218" s="20">
        <v>151.43</v>
      </c>
      <c r="E218" s="20">
        <v>148.4</v>
      </c>
    </row>
    <row r="219" spans="1:5" x14ac:dyDescent="0.3">
      <c r="A219" s="71">
        <v>45261</v>
      </c>
      <c r="B219" s="171" t="str">
        <f>MONTH(Indice_massa_salarial[[#This Row],[Período]])&amp;YEAR(Indice_massa_salarial[[#This Row],[Período]])</f>
        <v>122023</v>
      </c>
      <c r="C219" s="20">
        <v>195.72</v>
      </c>
      <c r="D219" s="20">
        <v>258.13</v>
      </c>
      <c r="E219" s="20">
        <v>190.02</v>
      </c>
    </row>
    <row r="220" spans="1:5" x14ac:dyDescent="0.3">
      <c r="A220" s="71">
        <v>45292</v>
      </c>
      <c r="B220" s="171" t="str">
        <f>MONTH(Indice_massa_salarial[[#This Row],[Período]])&amp;YEAR(Indice_massa_salarial[[#This Row],[Período]])</f>
        <v>12024</v>
      </c>
      <c r="C220" s="20">
        <v>142.1</v>
      </c>
      <c r="D220" s="20">
        <v>146.62</v>
      </c>
      <c r="E220" s="20">
        <v>141.68</v>
      </c>
    </row>
    <row r="221" spans="1:5" x14ac:dyDescent="0.3">
      <c r="A221" s="71">
        <v>45323</v>
      </c>
      <c r="B221" s="171" t="str">
        <f>MONTH(Indice_massa_salarial[[#This Row],[Período]])&amp;YEAR(Indice_massa_salarial[[#This Row],[Período]])</f>
        <v>22024</v>
      </c>
      <c r="C221" s="20">
        <v>141.6</v>
      </c>
      <c r="D221" s="20">
        <v>211.3</v>
      </c>
      <c r="E221" s="20">
        <v>135.22999999999999</v>
      </c>
    </row>
    <row r="222" spans="1:5" x14ac:dyDescent="0.3">
      <c r="A222" s="71">
        <v>45352</v>
      </c>
      <c r="B222" s="171" t="str">
        <f>MONTH(Indice_massa_salarial[[#This Row],[Período]])&amp;YEAR(Indice_massa_salarial[[#This Row],[Período]])</f>
        <v>32024</v>
      </c>
      <c r="C222" s="20">
        <v>137.97</v>
      </c>
      <c r="D222" s="20">
        <v>154.94999999999999</v>
      </c>
      <c r="E222" s="20">
        <v>136.41999999999999</v>
      </c>
    </row>
    <row r="223" spans="1:5" x14ac:dyDescent="0.3">
      <c r="A223" s="71">
        <v>45383</v>
      </c>
      <c r="B223" s="171" t="str">
        <f>MONTH(Indice_massa_salarial[[#This Row],[Período]])&amp;YEAR(Indice_massa_salarial[[#This Row],[Período]])</f>
        <v>42024</v>
      </c>
      <c r="C223" s="20">
        <v>134.65</v>
      </c>
      <c r="D223" s="20">
        <v>145.13999999999999</v>
      </c>
      <c r="E223" s="20">
        <v>133.69</v>
      </c>
    </row>
    <row r="224" spans="1:5" x14ac:dyDescent="0.3">
      <c r="A224" s="71">
        <v>45413</v>
      </c>
      <c r="B224" s="171" t="str">
        <f>MONTH(Indice_massa_salarial[[#This Row],[Período]])&amp;YEAR(Indice_massa_salarial[[#This Row],[Período]])</f>
        <v>52024</v>
      </c>
      <c r="C224" s="20">
        <v>132.81</v>
      </c>
      <c r="D224" s="20">
        <v>143.06</v>
      </c>
      <c r="E224" s="20">
        <v>131.87</v>
      </c>
    </row>
    <row r="225" spans="1:5" x14ac:dyDescent="0.3">
      <c r="A225" s="71">
        <v>45444</v>
      </c>
      <c r="B225" s="171" t="str">
        <f>MONTH(Indice_massa_salarial[[#This Row],[Período]])&amp;YEAR(Indice_massa_salarial[[#This Row],[Período]])</f>
        <v>62024</v>
      </c>
      <c r="C225" s="20">
        <v>134.19</v>
      </c>
      <c r="D225" s="20">
        <v>144.62</v>
      </c>
      <c r="E225" s="20">
        <v>133.24</v>
      </c>
    </row>
    <row r="226" spans="1:5" x14ac:dyDescent="0.3">
      <c r="A226" s="71">
        <v>45474</v>
      </c>
      <c r="B226" s="171" t="str">
        <f>MONTH(Indice_massa_salarial[[#This Row],[Período]])&amp;YEAR(Indice_massa_salarial[[#This Row],[Período]])</f>
        <v>72024</v>
      </c>
      <c r="C226" s="20">
        <v>138.06</v>
      </c>
      <c r="D226" s="20">
        <v>151.44999999999999</v>
      </c>
      <c r="E226" s="20">
        <v>136.84</v>
      </c>
    </row>
    <row r="227" spans="1:5" x14ac:dyDescent="0.3">
      <c r="A227" s="71">
        <v>45505</v>
      </c>
      <c r="B227" s="171" t="str">
        <f>MONTH(Indice_massa_salarial[[#This Row],[Período]])&amp;YEAR(Indice_massa_salarial[[#This Row],[Período]])</f>
        <v>82024</v>
      </c>
      <c r="C227" s="20">
        <v>132.91</v>
      </c>
      <c r="D227" s="20">
        <v>143.16999999999999</v>
      </c>
      <c r="E227" s="20">
        <v>131.97</v>
      </c>
    </row>
    <row r="228" spans="1:5" x14ac:dyDescent="0.3">
      <c r="A228" s="71">
        <v>45536</v>
      </c>
      <c r="B228" s="171" t="str">
        <f>MONTH(Indice_massa_salarial[[#This Row],[Período]])&amp;YEAR(Indice_massa_salarial[[#This Row],[Período]])</f>
        <v>92024</v>
      </c>
      <c r="C228" s="20">
        <v>132.06</v>
      </c>
      <c r="D228" s="20">
        <v>143.85</v>
      </c>
      <c r="E228" s="20">
        <v>130.99</v>
      </c>
    </row>
    <row r="229" spans="1:5" x14ac:dyDescent="0.3">
      <c r="A229" s="71">
        <v>45566</v>
      </c>
      <c r="B229" s="171" t="str">
        <f>MONTH(Indice_massa_salarial[[#This Row],[Período]])&amp;YEAR(Indice_massa_salarial[[#This Row],[Período]])</f>
        <v>102024</v>
      </c>
      <c r="C229" s="20">
        <v>132.72999999999999</v>
      </c>
      <c r="D229" s="20">
        <v>142.80000000000001</v>
      </c>
      <c r="E229" s="20">
        <v>131.81</v>
      </c>
    </row>
    <row r="230" spans="1:5" x14ac:dyDescent="0.3">
      <c r="A230" s="71">
        <v>45597</v>
      </c>
      <c r="B230" s="171" t="str">
        <f>MONTH(Indice_massa_salarial[[#This Row],[Período]])&amp;YEAR(Indice_massa_salarial[[#This Row],[Período]])</f>
        <v>112024</v>
      </c>
      <c r="C230" s="20">
        <v>147.01</v>
      </c>
      <c r="D230" s="20">
        <v>154.31</v>
      </c>
      <c r="E230" s="20">
        <v>146.34</v>
      </c>
    </row>
    <row r="231" spans="1:5" x14ac:dyDescent="0.3">
      <c r="A231" s="71">
        <v>45627</v>
      </c>
      <c r="B231" s="171" t="str">
        <f>MONTH(Indice_massa_salarial[[#This Row],[Período]])&amp;YEAR(Indice_massa_salarial[[#This Row],[Período]])</f>
        <v>122024</v>
      </c>
      <c r="C231" s="20">
        <v>193.83</v>
      </c>
      <c r="D231" s="20">
        <v>160.46</v>
      </c>
      <c r="E231" s="20">
        <v>196.88</v>
      </c>
    </row>
    <row r="232" spans="1:5" x14ac:dyDescent="0.3">
      <c r="A232" s="71">
        <v>45658</v>
      </c>
      <c r="B232" s="171" t="str">
        <f>MONTH(Indice_massa_salarial[[#This Row],[Período]])&amp;YEAR(Indice_massa_salarial[[#This Row],[Período]])</f>
        <v>12025</v>
      </c>
      <c r="C232" s="20">
        <v>139.71</v>
      </c>
      <c r="D232" s="20">
        <v>148.53</v>
      </c>
      <c r="E232" s="20">
        <v>138.9</v>
      </c>
    </row>
    <row r="233" spans="1:5" x14ac:dyDescent="0.3">
      <c r="A233" s="71">
        <v>45689</v>
      </c>
      <c r="B233" s="171" t="str">
        <f>MONTH(Indice_massa_salarial[[#This Row],[Período]])&amp;YEAR(Indice_massa_salarial[[#This Row],[Período]])</f>
        <v>22025</v>
      </c>
      <c r="C233" s="20">
        <v>147.47999999999999</v>
      </c>
      <c r="D233" s="20">
        <v>261.27</v>
      </c>
      <c r="E233" s="20">
        <v>137.09</v>
      </c>
    </row>
    <row r="234" spans="1:5" x14ac:dyDescent="0.3">
      <c r="A234" s="71">
        <v>45717</v>
      </c>
      <c r="B234" s="171" t="str">
        <f>MONTH(Indice_massa_salarial[[#This Row],[Período]])&amp;YEAR(Indice_massa_salarial[[#This Row],[Período]])</f>
        <v>32025</v>
      </c>
      <c r="C234" s="20">
        <v>131.72</v>
      </c>
      <c r="D234" s="20">
        <v>129.49</v>
      </c>
      <c r="E234" s="20">
        <v>131.91999999999999</v>
      </c>
    </row>
    <row r="235" spans="1:5" x14ac:dyDescent="0.3">
      <c r="A235" s="71">
        <v>45748</v>
      </c>
      <c r="B235" s="171" t="str">
        <f>MONTH(Indice_massa_salarial[[#This Row],[Período]])&amp;YEAR(Indice_massa_salarial[[#This Row],[Período]])</f>
        <v>42025</v>
      </c>
      <c r="C235" s="20">
        <v>135.32</v>
      </c>
      <c r="D235" s="20">
        <v>143.58000000000001</v>
      </c>
      <c r="E235" s="20">
        <v>134.56</v>
      </c>
    </row>
    <row r="236" spans="1:5" x14ac:dyDescent="0.3">
      <c r="A236" s="71">
        <v>45778</v>
      </c>
      <c r="B236" s="171" t="str">
        <f>MONTH(Indice_massa_salarial[[#This Row],[Período]])&amp;YEAR(Indice_massa_salarial[[#This Row],[Período]])</f>
        <v>52025</v>
      </c>
      <c r="C236" s="20">
        <v>130.19999999999999</v>
      </c>
      <c r="D236" s="20">
        <v>137.71</v>
      </c>
      <c r="E236" s="20">
        <v>129.52000000000001</v>
      </c>
    </row>
    <row r="237" spans="1:5" x14ac:dyDescent="0.3">
      <c r="A237" s="71">
        <v>45809</v>
      </c>
      <c r="B237" s="171" t="str">
        <f>MONTH(Indice_massa_salarial[[#This Row],[Período]])&amp;YEAR(Indice_massa_salarial[[#This Row],[Período]])</f>
        <v>62025</v>
      </c>
      <c r="C237" s="20">
        <v>129.4</v>
      </c>
      <c r="D237" s="20">
        <v>139.74</v>
      </c>
      <c r="E237" s="20">
        <v>128.46</v>
      </c>
    </row>
    <row r="238" spans="1:5" x14ac:dyDescent="0.3">
      <c r="A238" s="71">
        <v>45839</v>
      </c>
      <c r="B238" s="171" t="str">
        <f>MONTH(Indice_massa_salarial[[#This Row],[Período]])&amp;YEAR(Indice_massa_salarial[[#This Row],[Período]])</f>
        <v>72025</v>
      </c>
      <c r="C238" s="20">
        <v>135.61000000000001</v>
      </c>
      <c r="D238" s="20">
        <v>151.15</v>
      </c>
      <c r="E238" s="20">
        <v>134.19</v>
      </c>
    </row>
    <row r="239" spans="1:5" x14ac:dyDescent="0.3">
      <c r="A239" s="71">
        <v>45870</v>
      </c>
      <c r="B239" s="171" t="str">
        <f>MONTH(Indice_massa_salarial[[#This Row],[Período]])&amp;YEAR(Indice_massa_salarial[[#This Row],[Período]])</f>
        <v>82025</v>
      </c>
      <c r="C239" s="20">
        <v>127.94</v>
      </c>
      <c r="D239" s="20">
        <v>144.31</v>
      </c>
      <c r="E239" s="20">
        <v>126.45</v>
      </c>
    </row>
    <row r="240" spans="1:5" x14ac:dyDescent="0.3">
      <c r="A240" s="71">
        <v>45901</v>
      </c>
      <c r="B240" s="171" t="str">
        <f>MONTH(Indice_massa_salarial[[#This Row],[Período]])&amp;YEAR(Indice_massa_salarial[[#This Row],[Período]])</f>
        <v>92025</v>
      </c>
      <c r="C240" s="20">
        <v>129.22</v>
      </c>
      <c r="D240" s="20">
        <v>142.83000000000001</v>
      </c>
      <c r="E240" s="20">
        <v>127.97</v>
      </c>
    </row>
    <row r="241" spans="1:5" x14ac:dyDescent="0.3">
      <c r="A241" s="71">
        <v>45931</v>
      </c>
      <c r="B241" s="171" t="str">
        <f>MONTH(Indice_massa_salarial[[#This Row],[Período]])&amp;YEAR(Indice_massa_salarial[[#This Row],[Período]])</f>
        <v>102025</v>
      </c>
      <c r="C241" s="20">
        <v>130.11000000000001</v>
      </c>
      <c r="D241" s="20">
        <v>145.02000000000001</v>
      </c>
      <c r="E241" s="20">
        <v>128.75</v>
      </c>
    </row>
    <row r="242" spans="1:5" customFormat="1" ht="14.4" x14ac:dyDescent="0.3">
      <c r="A242" s="71">
        <v>45962</v>
      </c>
      <c r="B242" s="230" t="str">
        <f>MONTH(Indice_massa_salarial[[#This Row],[Período]])&amp;YEAR(Indice_massa_salarial[[#This Row],[Período]])</f>
        <v>112025</v>
      </c>
      <c r="C242" s="20">
        <v>149.11000000000001</v>
      </c>
      <c r="D242" s="20">
        <v>162.38</v>
      </c>
      <c r="E242" s="20">
        <v>147.9</v>
      </c>
    </row>
    <row r="243" spans="1:5" x14ac:dyDescent="0.3">
      <c r="A243" s="71">
        <v>45992</v>
      </c>
      <c r="B243" s="171" t="str">
        <f>MONTH(Indice_massa_salarial[[#This Row],[Período]])&amp;YEAR(Indice_massa_salarial[[#This Row],[Período]])</f>
        <v>122025</v>
      </c>
      <c r="C243" s="20">
        <v>195.14</v>
      </c>
      <c r="D243" s="20">
        <v>174.85</v>
      </c>
      <c r="E243" s="20">
        <v>197.02</v>
      </c>
    </row>
    <row r="244" spans="1:5" x14ac:dyDescent="0.3">
      <c r="A244" s="71">
        <v>46023</v>
      </c>
      <c r="B244" s="171" t="str">
        <f>MONTH(Indice_massa_salarial[[#This Row],[Período]])&amp;YEAR(Indice_massa_salarial[[#This Row],[Período]])</f>
        <v>12026</v>
      </c>
      <c r="C244" s="20">
        <v>147.6</v>
      </c>
      <c r="D244" s="20">
        <v>149.55000000000001</v>
      </c>
      <c r="E244" s="20">
        <v>147.41999999999999</v>
      </c>
    </row>
    <row r="245" spans="1:5" x14ac:dyDescent="0.3">
      <c r="A245" s="71">
        <v>46054</v>
      </c>
      <c r="B245" s="171" t="str">
        <f>MONTH(Indice_massa_salarial[[#This Row],[Período]])&amp;YEAR(Indice_massa_salarial[[#This Row],[Período]])</f>
        <v>22026</v>
      </c>
      <c r="C245" s="20">
        <v>154.09</v>
      </c>
      <c r="D245" s="20">
        <v>258.47000000000003</v>
      </c>
      <c r="E245" s="20">
        <v>144.44999999999999</v>
      </c>
    </row>
    <row r="246" spans="1:5" x14ac:dyDescent="0.3">
      <c r="A246" s="71">
        <v>46082</v>
      </c>
      <c r="B246" s="171" t="str">
        <f>MONTH(Indice_massa_salarial[[#This Row],[Período]])&amp;YEAR(Indice_massa_salarial[[#This Row],[Período]])</f>
        <v>32026</v>
      </c>
      <c r="C246" s="20">
        <v>141.61000000000001</v>
      </c>
      <c r="D246" s="20">
        <v>175.22</v>
      </c>
      <c r="E246" s="20">
        <v>138.51</v>
      </c>
    </row>
    <row r="247" spans="1:5" x14ac:dyDescent="0.3">
      <c r="A247" s="71">
        <v>46113</v>
      </c>
      <c r="B247" s="171" t="str">
        <f>MONTH(Indice_massa_salarial[[#This Row],[Período]])&amp;YEAR(Indice_massa_salarial[[#This Row],[Período]])</f>
        <v>42026</v>
      </c>
      <c r="C247" s="20">
        <v>140.08000000000001</v>
      </c>
      <c r="D247" s="20">
        <v>147.9</v>
      </c>
      <c r="E247" s="20">
        <v>139.35</v>
      </c>
    </row>
    <row r="248" spans="1:5" x14ac:dyDescent="0.3">
      <c r="A248" s="71">
        <v>46143</v>
      </c>
      <c r="B248" s="171" t="str">
        <f>MONTH(Indice_massa_salarial[[#This Row],[Período]])&amp;YEAR(Indice_massa_salarial[[#This Row],[Período]])</f>
        <v>52026</v>
      </c>
      <c r="C248" s="20">
        <v>138.65</v>
      </c>
      <c r="D248" s="20">
        <v>146.69</v>
      </c>
      <c r="E248" s="20">
        <v>137.9</v>
      </c>
    </row>
    <row r="249" spans="1:5" x14ac:dyDescent="0.3">
      <c r="A249" s="71">
        <v>46174</v>
      </c>
      <c r="B249" s="171" t="str">
        <f>MONTH(Indice_massa_salarial[[#This Row],[Período]])&amp;YEAR(Indice_massa_salarial[[#This Row],[Período]])</f>
        <v>62026</v>
      </c>
      <c r="C249" s="20">
        <v>135.72</v>
      </c>
      <c r="D249" s="20">
        <v>143.13</v>
      </c>
      <c r="E249" s="20">
        <v>134.94</v>
      </c>
    </row>
  </sheetData>
  <pageMargins left="0.511811024" right="0.511811024" top="0.78740157499999996" bottom="0.78740157499999996" header="0.31496062000000002" footer="0.31496062000000002"/>
  <drawing r:id="rId1"/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Planilha9"/>
  <dimension ref="A1:E249"/>
  <sheetViews>
    <sheetView showGridLines="0" workbookViewId="0">
      <pane xSplit="1" ySplit="3" topLeftCell="B243" activePane="bottomRight" state="frozen"/>
      <selection pane="topRight" activeCell="B1" sqref="B1"/>
      <selection pane="bottomLeft" activeCell="A4" sqref="A4"/>
      <selection pane="bottomRight" activeCell="F1" sqref="F1:O1048576"/>
    </sheetView>
  </sheetViews>
  <sheetFormatPr defaultColWidth="14.44140625" defaultRowHeight="13.8" x14ac:dyDescent="0.3"/>
  <cols>
    <col min="1" max="2" width="14.5546875" style="15" customWidth="1"/>
    <col min="3" max="3" width="16.109375" style="15" customWidth="1"/>
    <col min="4" max="4" width="20.88671875" style="15" customWidth="1"/>
    <col min="5" max="5" width="28.109375" style="15" customWidth="1"/>
    <col min="6" max="16384" width="14.44140625" style="15"/>
  </cols>
  <sheetData>
    <row r="1" spans="1:5" x14ac:dyDescent="0.3">
      <c r="C1" s="73" t="s">
        <v>46</v>
      </c>
    </row>
    <row r="2" spans="1:5" x14ac:dyDescent="0.3">
      <c r="C2" s="73" t="s">
        <v>50</v>
      </c>
    </row>
    <row r="3" spans="1:5" s="16" customFormat="1" x14ac:dyDescent="0.3">
      <c r="A3" s="228" t="s">
        <v>30</v>
      </c>
      <c r="B3" s="228" t="s">
        <v>4</v>
      </c>
      <c r="C3" s="228" t="s">
        <v>21</v>
      </c>
      <c r="D3" s="228" t="s">
        <v>22</v>
      </c>
      <c r="E3" s="228" t="s">
        <v>23</v>
      </c>
    </row>
    <row r="4" spans="1:5" x14ac:dyDescent="0.3">
      <c r="A4" s="70">
        <v>38718</v>
      </c>
      <c r="B4" s="82" t="str">
        <f>MONTH(Indice_RMR[[#This Row],[Período]])&amp;YEAR(Indice_RMR[[#This Row],[Período]])</f>
        <v>12006</v>
      </c>
      <c r="C4" s="18">
        <v>98.680800000000005</v>
      </c>
      <c r="D4" s="18">
        <v>88.223200000000006</v>
      </c>
      <c r="E4" s="18">
        <v>99.745699999999999</v>
      </c>
    </row>
    <row r="5" spans="1:5" x14ac:dyDescent="0.3">
      <c r="A5" s="71">
        <v>38749</v>
      </c>
      <c r="B5" s="83" t="str">
        <f>MONTH(Indice_RMR[[#This Row],[Período]])&amp;YEAR(Indice_RMR[[#This Row],[Período]])</f>
        <v>22006</v>
      </c>
      <c r="C5" s="20">
        <v>105.6759</v>
      </c>
      <c r="D5" s="20">
        <v>198.80019999999999</v>
      </c>
      <c r="E5" s="20">
        <v>97.800799999999995</v>
      </c>
    </row>
    <row r="6" spans="1:5" x14ac:dyDescent="0.3">
      <c r="A6" s="71">
        <v>38777</v>
      </c>
      <c r="B6" s="83" t="str">
        <f>MONTH(Indice_RMR[[#This Row],[Período]])&amp;YEAR(Indice_RMR[[#This Row],[Período]])</f>
        <v>32006</v>
      </c>
      <c r="C6" s="20">
        <v>96.523799999999994</v>
      </c>
      <c r="D6" s="20">
        <v>85.747799999999998</v>
      </c>
      <c r="E6" s="20">
        <v>97.482200000000006</v>
      </c>
    </row>
    <row r="7" spans="1:5" x14ac:dyDescent="0.3">
      <c r="A7" s="71">
        <v>38808</v>
      </c>
      <c r="B7" s="83" t="str">
        <f>MONTH(Indice_RMR[[#This Row],[Período]])&amp;YEAR(Indice_RMR[[#This Row],[Período]])</f>
        <v>42006</v>
      </c>
      <c r="C7" s="20">
        <v>93.304500000000004</v>
      </c>
      <c r="D7" s="20">
        <v>79.140900000000002</v>
      </c>
      <c r="E7" s="20">
        <v>94.569000000000003</v>
      </c>
    </row>
    <row r="8" spans="1:5" x14ac:dyDescent="0.3">
      <c r="A8" s="71">
        <v>38838</v>
      </c>
      <c r="B8" s="83" t="str">
        <f>MONTH(Indice_RMR[[#This Row],[Período]])&amp;YEAR(Indice_RMR[[#This Row],[Período]])</f>
        <v>52006</v>
      </c>
      <c r="C8" s="20">
        <v>91.234700000000004</v>
      </c>
      <c r="D8" s="20">
        <v>83.837199999999996</v>
      </c>
      <c r="E8" s="20">
        <v>91.9178</v>
      </c>
    </row>
    <row r="9" spans="1:5" x14ac:dyDescent="0.3">
      <c r="A9" s="71">
        <v>38869</v>
      </c>
      <c r="B9" s="83" t="str">
        <f>MONTH(Indice_RMR[[#This Row],[Período]])&amp;YEAR(Indice_RMR[[#This Row],[Período]])</f>
        <v>62006</v>
      </c>
      <c r="C9" s="20">
        <v>94.398700000000005</v>
      </c>
      <c r="D9" s="20">
        <v>79.940799999999996</v>
      </c>
      <c r="E9" s="20">
        <v>95.676100000000005</v>
      </c>
    </row>
    <row r="10" spans="1:5" x14ac:dyDescent="0.3">
      <c r="A10" s="71">
        <v>38899</v>
      </c>
      <c r="B10" s="83" t="str">
        <f>MONTH(Indice_RMR[[#This Row],[Período]])&amp;YEAR(Indice_RMR[[#This Row],[Período]])</f>
        <v>72006</v>
      </c>
      <c r="C10" s="20">
        <v>96.406199999999998</v>
      </c>
      <c r="D10" s="20">
        <v>87.093199999999996</v>
      </c>
      <c r="E10" s="20">
        <v>97.213099999999997</v>
      </c>
    </row>
    <row r="11" spans="1:5" x14ac:dyDescent="0.3">
      <c r="A11" s="71">
        <v>38930</v>
      </c>
      <c r="B11" s="83" t="str">
        <f>MONTH(Indice_RMR[[#This Row],[Período]])&amp;YEAR(Indice_RMR[[#This Row],[Período]])</f>
        <v>82006</v>
      </c>
      <c r="C11" s="20">
        <v>94.259600000000006</v>
      </c>
      <c r="D11" s="20">
        <v>101.3725</v>
      </c>
      <c r="E11" s="20">
        <v>93.599100000000007</v>
      </c>
    </row>
    <row r="12" spans="1:5" x14ac:dyDescent="0.3">
      <c r="A12" s="71">
        <v>38961</v>
      </c>
      <c r="B12" s="83" t="str">
        <f>MONTH(Indice_RMR[[#This Row],[Período]])&amp;YEAR(Indice_RMR[[#This Row],[Período]])</f>
        <v>92006</v>
      </c>
      <c r="C12" s="20">
        <v>92.383200000000002</v>
      </c>
      <c r="D12" s="20">
        <v>111.3847</v>
      </c>
      <c r="E12" s="20">
        <v>90.649799999999999</v>
      </c>
    </row>
    <row r="13" spans="1:5" x14ac:dyDescent="0.3">
      <c r="A13" s="71">
        <v>38991</v>
      </c>
      <c r="B13" s="83" t="str">
        <f>MONTH(Indice_RMR[[#This Row],[Período]])&amp;YEAR(Indice_RMR[[#This Row],[Período]])</f>
        <v>102006</v>
      </c>
      <c r="C13" s="20">
        <v>92.5351</v>
      </c>
      <c r="D13" s="20">
        <v>82.535200000000003</v>
      </c>
      <c r="E13" s="20">
        <v>93.384299999999996</v>
      </c>
    </row>
    <row r="14" spans="1:5" x14ac:dyDescent="0.3">
      <c r="A14" s="71">
        <v>39022</v>
      </c>
      <c r="B14" s="83" t="str">
        <f>MONTH(Indice_RMR[[#This Row],[Período]])&amp;YEAR(Indice_RMR[[#This Row],[Período]])</f>
        <v>112006</v>
      </c>
      <c r="C14" s="20">
        <v>105.42610000000001</v>
      </c>
      <c r="D14" s="20">
        <v>87.084500000000006</v>
      </c>
      <c r="E14" s="20">
        <v>107.0039</v>
      </c>
    </row>
    <row r="15" spans="1:5" x14ac:dyDescent="0.3">
      <c r="A15" s="71">
        <v>39052</v>
      </c>
      <c r="B15" s="83" t="str">
        <f>MONTH(Indice_RMR[[#This Row],[Período]])&amp;YEAR(Indice_RMR[[#This Row],[Período]])</f>
        <v>122006</v>
      </c>
      <c r="C15" s="20">
        <v>138.5222</v>
      </c>
      <c r="D15" s="20">
        <v>118.4491</v>
      </c>
      <c r="E15" s="20">
        <v>140.1763</v>
      </c>
    </row>
    <row r="16" spans="1:5" x14ac:dyDescent="0.3">
      <c r="A16" s="71">
        <v>39083</v>
      </c>
      <c r="B16" s="83" t="str">
        <f>MONTH(Indice_RMR[[#This Row],[Período]])&amp;YEAR(Indice_RMR[[#This Row],[Período]])</f>
        <v>12007</v>
      </c>
      <c r="C16" s="20">
        <v>102.6442</v>
      </c>
      <c r="D16" s="20">
        <v>90.166399999999996</v>
      </c>
      <c r="E16" s="20">
        <v>103.6392</v>
      </c>
    </row>
    <row r="17" spans="1:5" x14ac:dyDescent="0.3">
      <c r="A17" s="71">
        <v>39114</v>
      </c>
      <c r="B17" s="83" t="str">
        <f>MONTH(Indice_RMR[[#This Row],[Período]])&amp;YEAR(Indice_RMR[[#This Row],[Período]])</f>
        <v>22007</v>
      </c>
      <c r="C17" s="20">
        <v>106.0599</v>
      </c>
      <c r="D17" s="20">
        <v>173.02440000000001</v>
      </c>
      <c r="E17" s="20">
        <v>99.668199999999999</v>
      </c>
    </row>
    <row r="18" spans="1:5" x14ac:dyDescent="0.3">
      <c r="A18" s="71">
        <v>39142</v>
      </c>
      <c r="B18" s="83" t="str">
        <f>MONTH(Indice_RMR[[#This Row],[Período]])&amp;YEAR(Indice_RMR[[#This Row],[Período]])</f>
        <v>32007</v>
      </c>
      <c r="C18" s="20">
        <v>97.534700000000001</v>
      </c>
      <c r="D18" s="20">
        <v>90.689099999999996</v>
      </c>
      <c r="E18" s="20">
        <v>98.014600000000002</v>
      </c>
    </row>
    <row r="19" spans="1:5" x14ac:dyDescent="0.3">
      <c r="A19" s="71">
        <v>39173</v>
      </c>
      <c r="B19" s="83" t="str">
        <f>MONTH(Indice_RMR[[#This Row],[Período]])&amp;YEAR(Indice_RMR[[#This Row],[Período]])</f>
        <v>42007</v>
      </c>
      <c r="C19" s="20">
        <v>94.659800000000004</v>
      </c>
      <c r="D19" s="20">
        <v>80.679199999999994</v>
      </c>
      <c r="E19" s="20">
        <v>95.815899999999999</v>
      </c>
    </row>
    <row r="20" spans="1:5" x14ac:dyDescent="0.3">
      <c r="A20" s="71">
        <v>39203</v>
      </c>
      <c r="B20" s="83" t="str">
        <f>MONTH(Indice_RMR[[#This Row],[Período]])&amp;YEAR(Indice_RMR[[#This Row],[Período]])</f>
        <v>52007</v>
      </c>
      <c r="C20" s="20">
        <v>93.617699999999999</v>
      </c>
      <c r="D20" s="20">
        <v>84.096500000000006</v>
      </c>
      <c r="E20" s="20">
        <v>94.371399999999994</v>
      </c>
    </row>
    <row r="21" spans="1:5" x14ac:dyDescent="0.3">
      <c r="A21" s="71">
        <v>39234</v>
      </c>
      <c r="B21" s="83" t="str">
        <f>MONTH(Indice_RMR[[#This Row],[Período]])&amp;YEAR(Indice_RMR[[#This Row],[Período]])</f>
        <v>62007</v>
      </c>
      <c r="C21" s="20">
        <v>96.787800000000004</v>
      </c>
      <c r="D21" s="20">
        <v>75.776799999999994</v>
      </c>
      <c r="E21" s="20">
        <v>98.646900000000002</v>
      </c>
    </row>
    <row r="22" spans="1:5" x14ac:dyDescent="0.3">
      <c r="A22" s="71">
        <v>39264</v>
      </c>
      <c r="B22" s="83" t="str">
        <f>MONTH(Indice_RMR[[#This Row],[Período]])&amp;YEAR(Indice_RMR[[#This Row],[Período]])</f>
        <v>72007</v>
      </c>
      <c r="C22" s="20">
        <v>94.002600000000001</v>
      </c>
      <c r="D22" s="20">
        <v>73.857399999999998</v>
      </c>
      <c r="E22" s="20">
        <v>95.909700000000001</v>
      </c>
    </row>
    <row r="23" spans="1:5" x14ac:dyDescent="0.3">
      <c r="A23" s="71">
        <v>39295</v>
      </c>
      <c r="B23" s="83" t="str">
        <f>MONTH(Indice_RMR[[#This Row],[Período]])&amp;YEAR(Indice_RMR[[#This Row],[Período]])</f>
        <v>82007</v>
      </c>
      <c r="C23" s="20">
        <v>91.072699999999998</v>
      </c>
      <c r="D23" s="20">
        <v>71.394400000000005</v>
      </c>
      <c r="E23" s="20">
        <v>92.870500000000007</v>
      </c>
    </row>
    <row r="24" spans="1:5" x14ac:dyDescent="0.3">
      <c r="A24" s="71">
        <v>39326</v>
      </c>
      <c r="B24" s="83" t="str">
        <f>MONTH(Indice_RMR[[#This Row],[Período]])&amp;YEAR(Indice_RMR[[#This Row],[Período]])</f>
        <v>92007</v>
      </c>
      <c r="C24" s="20">
        <v>88.538799999999995</v>
      </c>
      <c r="D24" s="20">
        <v>69.296400000000006</v>
      </c>
      <c r="E24" s="20">
        <v>90.225899999999996</v>
      </c>
    </row>
    <row r="25" spans="1:5" x14ac:dyDescent="0.3">
      <c r="A25" s="71">
        <v>39356</v>
      </c>
      <c r="B25" s="83" t="str">
        <f>MONTH(Indice_RMR[[#This Row],[Período]])&amp;YEAR(Indice_RMR[[#This Row],[Período]])</f>
        <v>102007</v>
      </c>
      <c r="C25" s="20">
        <v>93.760999999999996</v>
      </c>
      <c r="D25" s="20">
        <v>67.472200000000001</v>
      </c>
      <c r="E25" s="20">
        <v>96.073999999999998</v>
      </c>
    </row>
    <row r="26" spans="1:5" x14ac:dyDescent="0.3">
      <c r="A26" s="71">
        <v>39387</v>
      </c>
      <c r="B26" s="83" t="str">
        <f>MONTH(Indice_RMR[[#This Row],[Período]])&amp;YEAR(Indice_RMR[[#This Row],[Período]])</f>
        <v>112007</v>
      </c>
      <c r="C26" s="20">
        <v>107.6071</v>
      </c>
      <c r="D26" s="20">
        <v>121.4611</v>
      </c>
      <c r="E26" s="20">
        <v>106.2863</v>
      </c>
    </row>
    <row r="27" spans="1:5" x14ac:dyDescent="0.3">
      <c r="A27" s="71">
        <v>39417</v>
      </c>
      <c r="B27" s="83" t="str">
        <f>MONTH(Indice_RMR[[#This Row],[Período]])&amp;YEAR(Indice_RMR[[#This Row],[Período]])</f>
        <v>122007</v>
      </c>
      <c r="C27" s="20">
        <v>141.84780000000001</v>
      </c>
      <c r="D27" s="20">
        <v>101.4213</v>
      </c>
      <c r="E27" s="20">
        <v>145.40010000000001</v>
      </c>
    </row>
    <row r="28" spans="1:5" x14ac:dyDescent="0.3">
      <c r="A28" s="71">
        <v>39448</v>
      </c>
      <c r="B28" s="83" t="str">
        <f>MONTH(Indice_RMR[[#This Row],[Período]])&amp;YEAR(Indice_RMR[[#This Row],[Período]])</f>
        <v>12008</v>
      </c>
      <c r="C28" s="20">
        <v>110.28489999999999</v>
      </c>
      <c r="D28" s="20">
        <v>85.805499999999995</v>
      </c>
      <c r="E28" s="20">
        <v>112.40219999999999</v>
      </c>
    </row>
    <row r="29" spans="1:5" x14ac:dyDescent="0.3">
      <c r="A29" s="71">
        <v>39479</v>
      </c>
      <c r="B29" s="83" t="str">
        <f>MONTH(Indice_RMR[[#This Row],[Período]])&amp;YEAR(Indice_RMR[[#This Row],[Período]])</f>
        <v>22008</v>
      </c>
      <c r="C29" s="20">
        <v>113.1336</v>
      </c>
      <c r="D29" s="20">
        <v>254.5788</v>
      </c>
      <c r="E29" s="20">
        <v>99.991299999999995</v>
      </c>
    </row>
    <row r="30" spans="1:5" x14ac:dyDescent="0.3">
      <c r="A30" s="71">
        <v>39508</v>
      </c>
      <c r="B30" s="83" t="str">
        <f>MONTH(Indice_RMR[[#This Row],[Período]])&amp;YEAR(Indice_RMR[[#This Row],[Período]])</f>
        <v>32008</v>
      </c>
      <c r="C30" s="20">
        <v>93.799800000000005</v>
      </c>
      <c r="D30" s="20">
        <v>77.212800000000001</v>
      </c>
      <c r="E30" s="20">
        <v>95.1999</v>
      </c>
    </row>
    <row r="31" spans="1:5" x14ac:dyDescent="0.3">
      <c r="A31" s="71">
        <v>39539</v>
      </c>
      <c r="B31" s="83" t="str">
        <f>MONTH(Indice_RMR[[#This Row],[Período]])&amp;YEAR(Indice_RMR[[#This Row],[Período]])</f>
        <v>42008</v>
      </c>
      <c r="C31" s="20">
        <v>92.566699999999997</v>
      </c>
      <c r="D31" s="20">
        <v>70.570700000000002</v>
      </c>
      <c r="E31" s="20">
        <v>94.5595</v>
      </c>
    </row>
    <row r="32" spans="1:5" x14ac:dyDescent="0.3">
      <c r="A32" s="71">
        <v>39569</v>
      </c>
      <c r="B32" s="83" t="str">
        <f>MONTH(Indice_RMR[[#This Row],[Período]])&amp;YEAR(Indice_RMR[[#This Row],[Período]])</f>
        <v>52008</v>
      </c>
      <c r="C32" s="20">
        <v>90.544600000000003</v>
      </c>
      <c r="D32" s="20">
        <v>69.545699999999997</v>
      </c>
      <c r="E32" s="20">
        <v>92.350899999999996</v>
      </c>
    </row>
    <row r="33" spans="1:5" x14ac:dyDescent="0.3">
      <c r="A33" s="71">
        <v>39600</v>
      </c>
      <c r="B33" s="83" t="str">
        <f>MONTH(Indice_RMR[[#This Row],[Período]])&amp;YEAR(Indice_RMR[[#This Row],[Período]])</f>
        <v>62008</v>
      </c>
      <c r="C33" s="20">
        <v>98.840800000000002</v>
      </c>
      <c r="D33" s="20">
        <v>68.427199999999999</v>
      </c>
      <c r="E33" s="20">
        <v>101.5133</v>
      </c>
    </row>
    <row r="34" spans="1:5" x14ac:dyDescent="0.3">
      <c r="A34" s="71">
        <v>39630</v>
      </c>
      <c r="B34" s="83" t="str">
        <f>MONTH(Indice_RMR[[#This Row],[Período]])&amp;YEAR(Indice_RMR[[#This Row],[Período]])</f>
        <v>72008</v>
      </c>
      <c r="C34" s="20">
        <v>96.046199999999999</v>
      </c>
      <c r="D34" s="20">
        <v>70.598600000000005</v>
      </c>
      <c r="E34" s="20">
        <v>98.249899999999997</v>
      </c>
    </row>
    <row r="35" spans="1:5" x14ac:dyDescent="0.3">
      <c r="A35" s="71">
        <v>39661</v>
      </c>
      <c r="B35" s="83" t="str">
        <f>MONTH(Indice_RMR[[#This Row],[Período]])&amp;YEAR(Indice_RMR[[#This Row],[Período]])</f>
        <v>82008</v>
      </c>
      <c r="C35" s="20">
        <v>92.711699999999993</v>
      </c>
      <c r="D35" s="20">
        <v>73.893199999999993</v>
      </c>
      <c r="E35" s="20">
        <v>94.285300000000007</v>
      </c>
    </row>
    <row r="36" spans="1:5" x14ac:dyDescent="0.3">
      <c r="A36" s="71">
        <v>39692</v>
      </c>
      <c r="B36" s="83" t="str">
        <f>MONTH(Indice_RMR[[#This Row],[Período]])&amp;YEAR(Indice_RMR[[#This Row],[Período]])</f>
        <v>92008</v>
      </c>
      <c r="C36" s="20">
        <v>91.430999999999997</v>
      </c>
      <c r="D36" s="20">
        <v>68.380499999999998</v>
      </c>
      <c r="E36" s="20">
        <v>93.424499999999995</v>
      </c>
    </row>
    <row r="37" spans="1:5" x14ac:dyDescent="0.3">
      <c r="A37" s="71">
        <v>39722</v>
      </c>
      <c r="B37" s="83" t="str">
        <f>MONTH(Indice_RMR[[#This Row],[Período]])&amp;YEAR(Indice_RMR[[#This Row],[Período]])</f>
        <v>102008</v>
      </c>
      <c r="C37" s="20">
        <v>97.521699999999996</v>
      </c>
      <c r="D37" s="20">
        <v>69.571299999999994</v>
      </c>
      <c r="E37" s="20">
        <v>100.0425</v>
      </c>
    </row>
    <row r="38" spans="1:5" x14ac:dyDescent="0.3">
      <c r="A38" s="71">
        <v>39753</v>
      </c>
      <c r="B38" s="83" t="str">
        <f>MONTH(Indice_RMR[[#This Row],[Período]])&amp;YEAR(Indice_RMR[[#This Row],[Período]])</f>
        <v>112008</v>
      </c>
      <c r="C38" s="20">
        <v>113.4455</v>
      </c>
      <c r="D38" s="20">
        <v>97.765299999999996</v>
      </c>
      <c r="E38" s="20">
        <v>114.6377</v>
      </c>
    </row>
    <row r="39" spans="1:5" x14ac:dyDescent="0.3">
      <c r="A39" s="71">
        <v>39783</v>
      </c>
      <c r="B39" s="83" t="str">
        <f>MONTH(Indice_RMR[[#This Row],[Período]])&amp;YEAR(Indice_RMR[[#This Row],[Período]])</f>
        <v>122008</v>
      </c>
      <c r="C39" s="20">
        <v>153.16739999999999</v>
      </c>
      <c r="D39" s="20">
        <v>124.94199999999999</v>
      </c>
      <c r="E39" s="20">
        <v>155.42580000000001</v>
      </c>
    </row>
    <row r="40" spans="1:5" x14ac:dyDescent="0.3">
      <c r="A40" s="71">
        <v>39814</v>
      </c>
      <c r="B40" s="83" t="str">
        <f>MONTH(Indice_RMR[[#This Row],[Período]])&amp;YEAR(Indice_RMR[[#This Row],[Período]])</f>
        <v>12009</v>
      </c>
      <c r="C40" s="20">
        <v>107.0592</v>
      </c>
      <c r="D40" s="20">
        <v>87.391999999999996</v>
      </c>
      <c r="E40" s="20">
        <v>108.59820000000001</v>
      </c>
    </row>
    <row r="41" spans="1:5" x14ac:dyDescent="0.3">
      <c r="A41" s="71">
        <v>39845</v>
      </c>
      <c r="B41" s="83" t="str">
        <f>MONTH(Indice_RMR[[#This Row],[Período]])&amp;YEAR(Indice_RMR[[#This Row],[Período]])</f>
        <v>22009</v>
      </c>
      <c r="C41" s="20">
        <v>113.0115</v>
      </c>
      <c r="D41" s="20">
        <v>142.86940000000001</v>
      </c>
      <c r="E41" s="20">
        <v>109.5188</v>
      </c>
    </row>
    <row r="42" spans="1:5" x14ac:dyDescent="0.3">
      <c r="A42" s="71">
        <v>39873</v>
      </c>
      <c r="B42" s="83" t="str">
        <f>MONTH(Indice_RMR[[#This Row],[Período]])&amp;YEAR(Indice_RMR[[#This Row],[Período]])</f>
        <v>32009</v>
      </c>
      <c r="C42" s="20">
        <v>103.11839999999999</v>
      </c>
      <c r="D42" s="20">
        <v>74.9268</v>
      </c>
      <c r="E42" s="20">
        <v>105.5348</v>
      </c>
    </row>
    <row r="43" spans="1:5" x14ac:dyDescent="0.3">
      <c r="A43" s="71">
        <v>39904</v>
      </c>
      <c r="B43" s="83" t="str">
        <f>MONTH(Indice_RMR[[#This Row],[Período]])&amp;YEAR(Indice_RMR[[#This Row],[Período]])</f>
        <v>42009</v>
      </c>
      <c r="C43" s="20">
        <v>96.824399999999997</v>
      </c>
      <c r="D43" s="20">
        <v>67.602599999999995</v>
      </c>
      <c r="E43" s="20">
        <v>99.374799999999993</v>
      </c>
    </row>
    <row r="44" spans="1:5" x14ac:dyDescent="0.3">
      <c r="A44" s="71">
        <v>39934</v>
      </c>
      <c r="B44" s="83" t="str">
        <f>MONTH(Indice_RMR[[#This Row],[Período]])&amp;YEAR(Indice_RMR[[#This Row],[Período]])</f>
        <v>52009</v>
      </c>
      <c r="C44" s="20">
        <v>96.299199999999999</v>
      </c>
      <c r="D44" s="20">
        <v>67.578500000000005</v>
      </c>
      <c r="E44" s="20">
        <v>98.807000000000002</v>
      </c>
    </row>
    <row r="45" spans="1:5" x14ac:dyDescent="0.3">
      <c r="A45" s="71">
        <v>39965</v>
      </c>
      <c r="B45" s="83" t="str">
        <f>MONTH(Indice_RMR[[#This Row],[Período]])&amp;YEAR(Indice_RMR[[#This Row],[Período]])</f>
        <v>62009</v>
      </c>
      <c r="C45" s="20">
        <v>101.0864</v>
      </c>
      <c r="D45" s="20">
        <v>67.142099999999999</v>
      </c>
      <c r="E45" s="20">
        <v>104.09</v>
      </c>
    </row>
    <row r="46" spans="1:5" x14ac:dyDescent="0.3">
      <c r="A46" s="71">
        <v>39995</v>
      </c>
      <c r="B46" s="83" t="str">
        <f>MONTH(Indice_RMR[[#This Row],[Período]])&amp;YEAR(Indice_RMR[[#This Row],[Período]])</f>
        <v>72009</v>
      </c>
      <c r="C46" s="20">
        <v>102.7877</v>
      </c>
      <c r="D46" s="20">
        <v>71.152900000000002</v>
      </c>
      <c r="E46" s="20">
        <v>105.56399999999999</v>
      </c>
    </row>
    <row r="47" spans="1:5" x14ac:dyDescent="0.3">
      <c r="A47" s="71">
        <v>40026</v>
      </c>
      <c r="B47" s="83" t="str">
        <f>MONTH(Indice_RMR[[#This Row],[Período]])&amp;YEAR(Indice_RMR[[#This Row],[Período]])</f>
        <v>82009</v>
      </c>
      <c r="C47" s="20">
        <v>95.523300000000006</v>
      </c>
      <c r="D47" s="20">
        <v>72.382099999999994</v>
      </c>
      <c r="E47" s="20">
        <v>97.513000000000005</v>
      </c>
    </row>
    <row r="48" spans="1:5" x14ac:dyDescent="0.3">
      <c r="A48" s="71">
        <v>40057</v>
      </c>
      <c r="B48" s="83" t="str">
        <f>MONTH(Indice_RMR[[#This Row],[Período]])&amp;YEAR(Indice_RMR[[#This Row],[Período]])</f>
        <v>92009</v>
      </c>
      <c r="C48" s="20">
        <v>94.3523</v>
      </c>
      <c r="D48" s="20">
        <v>70.200500000000005</v>
      </c>
      <c r="E48" s="20">
        <v>96.446899999999999</v>
      </c>
    </row>
    <row r="49" spans="1:5" x14ac:dyDescent="0.3">
      <c r="A49" s="71">
        <v>40087</v>
      </c>
      <c r="B49" s="83" t="str">
        <f>MONTH(Indice_RMR[[#This Row],[Período]])&amp;YEAR(Indice_RMR[[#This Row],[Período]])</f>
        <v>102009</v>
      </c>
      <c r="C49" s="20">
        <v>98.277100000000004</v>
      </c>
      <c r="D49" s="20">
        <v>68.340800000000002</v>
      </c>
      <c r="E49" s="20">
        <v>100.9085</v>
      </c>
    </row>
    <row r="50" spans="1:5" x14ac:dyDescent="0.3">
      <c r="A50" s="71">
        <v>40118</v>
      </c>
      <c r="B50" s="83" t="str">
        <f>MONTH(Indice_RMR[[#This Row],[Período]])&amp;YEAR(Indice_RMR[[#This Row],[Período]])</f>
        <v>112009</v>
      </c>
      <c r="C50" s="20">
        <v>112.9091</v>
      </c>
      <c r="D50" s="20">
        <v>100.9752</v>
      </c>
      <c r="E50" s="20">
        <v>113.8365</v>
      </c>
    </row>
    <row r="51" spans="1:5" x14ac:dyDescent="0.3">
      <c r="A51" s="71">
        <v>40148</v>
      </c>
      <c r="B51" s="83" t="str">
        <f>MONTH(Indice_RMR[[#This Row],[Período]])&amp;YEAR(Indice_RMR[[#This Row],[Período]])</f>
        <v>122009</v>
      </c>
      <c r="C51" s="20">
        <v>150.65039999999999</v>
      </c>
      <c r="D51" s="20">
        <v>150.51249999999999</v>
      </c>
      <c r="E51" s="20">
        <v>150.42089999999999</v>
      </c>
    </row>
    <row r="52" spans="1:5" x14ac:dyDescent="0.3">
      <c r="A52" s="71">
        <v>40179</v>
      </c>
      <c r="B52" s="83" t="str">
        <f>MONTH(Indice_RMR[[#This Row],[Período]])&amp;YEAR(Indice_RMR[[#This Row],[Período]])</f>
        <v>12010</v>
      </c>
      <c r="C52" s="20">
        <v>111.9498</v>
      </c>
      <c r="D52" s="20">
        <v>79.138800000000003</v>
      </c>
      <c r="E52" s="20">
        <v>114.82680000000001</v>
      </c>
    </row>
    <row r="53" spans="1:5" x14ac:dyDescent="0.3">
      <c r="A53" s="71">
        <v>40210</v>
      </c>
      <c r="B53" s="83" t="str">
        <f>MONTH(Indice_RMR[[#This Row],[Período]])&amp;YEAR(Indice_RMR[[#This Row],[Período]])</f>
        <v>22010</v>
      </c>
      <c r="C53" s="20">
        <v>122.3515</v>
      </c>
      <c r="D53" s="20">
        <v>291.7466</v>
      </c>
      <c r="E53" s="20">
        <v>106.3817</v>
      </c>
    </row>
    <row r="54" spans="1:5" x14ac:dyDescent="0.3">
      <c r="A54" s="71">
        <v>40238</v>
      </c>
      <c r="B54" s="83" t="str">
        <f>MONTH(Indice_RMR[[#This Row],[Período]])&amp;YEAR(Indice_RMR[[#This Row],[Período]])</f>
        <v>32010</v>
      </c>
      <c r="C54" s="20">
        <v>99.002399999999994</v>
      </c>
      <c r="D54" s="20">
        <v>76.808099999999996</v>
      </c>
      <c r="E54" s="20">
        <v>100.8951</v>
      </c>
    </row>
    <row r="55" spans="1:5" x14ac:dyDescent="0.3">
      <c r="A55" s="71">
        <v>40269</v>
      </c>
      <c r="B55" s="83" t="str">
        <f>MONTH(Indice_RMR[[#This Row],[Período]])&amp;YEAR(Indice_RMR[[#This Row],[Período]])</f>
        <v>42010</v>
      </c>
      <c r="C55" s="20">
        <v>93.038600000000002</v>
      </c>
      <c r="D55" s="20">
        <v>76.201800000000006</v>
      </c>
      <c r="E55" s="20">
        <v>94.431299999999993</v>
      </c>
    </row>
    <row r="56" spans="1:5" x14ac:dyDescent="0.3">
      <c r="A56" s="71">
        <v>40299</v>
      </c>
      <c r="B56" s="83" t="str">
        <f>MONTH(Indice_RMR[[#This Row],[Período]])&amp;YEAR(Indice_RMR[[#This Row],[Período]])</f>
        <v>52010</v>
      </c>
      <c r="C56" s="20">
        <v>96.307299999999998</v>
      </c>
      <c r="D56" s="20">
        <v>76.392899999999997</v>
      </c>
      <c r="E56" s="20">
        <v>97.977999999999994</v>
      </c>
    </row>
    <row r="57" spans="1:5" x14ac:dyDescent="0.3">
      <c r="A57" s="71">
        <v>40330</v>
      </c>
      <c r="B57" s="83" t="str">
        <f>MONTH(Indice_RMR[[#This Row],[Período]])&amp;YEAR(Indice_RMR[[#This Row],[Período]])</f>
        <v>62010</v>
      </c>
      <c r="C57" s="20">
        <v>96.472899999999996</v>
      </c>
      <c r="D57" s="20">
        <v>76.240799999999993</v>
      </c>
      <c r="E57" s="20">
        <v>98.159499999999994</v>
      </c>
    </row>
    <row r="58" spans="1:5" x14ac:dyDescent="0.3">
      <c r="A58" s="71">
        <v>40360</v>
      </c>
      <c r="B58" s="83" t="str">
        <f>MONTH(Indice_RMR[[#This Row],[Período]])&amp;YEAR(Indice_RMR[[#This Row],[Período]])</f>
        <v>72010</v>
      </c>
      <c r="C58" s="20">
        <v>108.06010000000001</v>
      </c>
      <c r="D58" s="20">
        <v>82.654399999999995</v>
      </c>
      <c r="E58" s="20">
        <v>110.2067</v>
      </c>
    </row>
    <row r="59" spans="1:5" x14ac:dyDescent="0.3">
      <c r="A59" s="71">
        <v>40391</v>
      </c>
      <c r="B59" s="83" t="str">
        <f>MONTH(Indice_RMR[[#This Row],[Período]])&amp;YEAR(Indice_RMR[[#This Row],[Período]])</f>
        <v>82010</v>
      </c>
      <c r="C59" s="20">
        <v>97.393000000000001</v>
      </c>
      <c r="D59" s="20">
        <v>77.767399999999995</v>
      </c>
      <c r="E59" s="20">
        <v>99.013000000000005</v>
      </c>
    </row>
    <row r="60" spans="1:5" x14ac:dyDescent="0.3">
      <c r="A60" s="71">
        <v>40422</v>
      </c>
      <c r="B60" s="83" t="str">
        <f>MONTH(Indice_RMR[[#This Row],[Período]])&amp;YEAR(Indice_RMR[[#This Row],[Período]])</f>
        <v>92010</v>
      </c>
      <c r="C60" s="20">
        <v>97.3596</v>
      </c>
      <c r="D60" s="20">
        <v>76.263900000000007</v>
      </c>
      <c r="E60" s="20">
        <v>99.117400000000004</v>
      </c>
    </row>
    <row r="61" spans="1:5" x14ac:dyDescent="0.3">
      <c r="A61" s="71">
        <v>40452</v>
      </c>
      <c r="B61" s="83" t="str">
        <f>MONTH(Indice_RMR[[#This Row],[Período]])&amp;YEAR(Indice_RMR[[#This Row],[Período]])</f>
        <v>102010</v>
      </c>
      <c r="C61" s="20">
        <v>103.8515</v>
      </c>
      <c r="D61" s="20">
        <v>75.979500000000002</v>
      </c>
      <c r="E61" s="20">
        <v>106.2433</v>
      </c>
    </row>
    <row r="62" spans="1:5" x14ac:dyDescent="0.3">
      <c r="A62" s="71">
        <v>40483</v>
      </c>
      <c r="B62" s="83" t="str">
        <f>MONTH(Indice_RMR[[#This Row],[Período]])&amp;YEAR(Indice_RMR[[#This Row],[Período]])</f>
        <v>112010</v>
      </c>
      <c r="C62" s="20">
        <v>119.9066</v>
      </c>
      <c r="D62" s="20">
        <v>105.0616</v>
      </c>
      <c r="E62" s="20">
        <v>120.91759999999999</v>
      </c>
    </row>
    <row r="63" spans="1:5" x14ac:dyDescent="0.3">
      <c r="A63" s="71">
        <v>40513</v>
      </c>
      <c r="B63" s="83" t="str">
        <f>MONTH(Indice_RMR[[#This Row],[Período]])&amp;YEAR(Indice_RMR[[#This Row],[Período]])</f>
        <v>122010</v>
      </c>
      <c r="C63" s="20">
        <v>154.16399999999999</v>
      </c>
      <c r="D63" s="20">
        <v>143.13570000000001</v>
      </c>
      <c r="E63" s="20">
        <v>154.5343</v>
      </c>
    </row>
    <row r="64" spans="1:5" x14ac:dyDescent="0.3">
      <c r="A64" s="71">
        <v>40544</v>
      </c>
      <c r="B64" s="83" t="str">
        <f>MONTH(Indice_RMR[[#This Row],[Período]])&amp;YEAR(Indice_RMR[[#This Row],[Período]])</f>
        <v>12011</v>
      </c>
      <c r="C64" s="20">
        <v>114.2672</v>
      </c>
      <c r="D64" s="20">
        <v>83.067400000000006</v>
      </c>
      <c r="E64" s="20">
        <v>116.9233</v>
      </c>
    </row>
    <row r="65" spans="1:5" x14ac:dyDescent="0.3">
      <c r="A65" s="71">
        <v>40575</v>
      </c>
      <c r="B65" s="83" t="str">
        <f>MONTH(Indice_RMR[[#This Row],[Período]])&amp;YEAR(Indice_RMR[[#This Row],[Período]])</f>
        <v>22011</v>
      </c>
      <c r="C65" s="20">
        <v>136.1722</v>
      </c>
      <c r="D65" s="20">
        <v>359.7337</v>
      </c>
      <c r="E65" s="20">
        <v>111.9855</v>
      </c>
    </row>
    <row r="66" spans="1:5" x14ac:dyDescent="0.3">
      <c r="A66" s="71">
        <v>40603</v>
      </c>
      <c r="B66" s="83" t="str">
        <f>MONTH(Indice_RMR[[#This Row],[Período]])&amp;YEAR(Indice_RMR[[#This Row],[Período]])</f>
        <v>32011</v>
      </c>
      <c r="C66" s="20">
        <v>107.7752</v>
      </c>
      <c r="D66" s="20">
        <v>86.132499999999993</v>
      </c>
      <c r="E66" s="20">
        <v>109.443</v>
      </c>
    </row>
    <row r="67" spans="1:5" x14ac:dyDescent="0.3">
      <c r="A67" s="71">
        <v>40634</v>
      </c>
      <c r="B67" s="83" t="str">
        <f>MONTH(Indice_RMR[[#This Row],[Período]])&amp;YEAR(Indice_RMR[[#This Row],[Período]])</f>
        <v>42011</v>
      </c>
      <c r="C67" s="20">
        <v>100.4986</v>
      </c>
      <c r="D67" s="20">
        <v>76.189400000000006</v>
      </c>
      <c r="E67" s="20">
        <v>102.4962</v>
      </c>
    </row>
    <row r="68" spans="1:5" x14ac:dyDescent="0.3">
      <c r="A68" s="71">
        <v>40664</v>
      </c>
      <c r="B68" s="83" t="str">
        <f>MONTH(Indice_RMR[[#This Row],[Período]])&amp;YEAR(Indice_RMR[[#This Row],[Período]])</f>
        <v>52011</v>
      </c>
      <c r="C68" s="20">
        <v>105.93429999999999</v>
      </c>
      <c r="D68" s="20">
        <v>76.946200000000005</v>
      </c>
      <c r="E68" s="20">
        <v>108.404</v>
      </c>
    </row>
    <row r="69" spans="1:5" x14ac:dyDescent="0.3">
      <c r="A69" s="71">
        <v>40695</v>
      </c>
      <c r="B69" s="83" t="str">
        <f>MONTH(Indice_RMR[[#This Row],[Período]])&amp;YEAR(Indice_RMR[[#This Row],[Período]])</f>
        <v>62011</v>
      </c>
      <c r="C69" s="20">
        <v>107.28879999999999</v>
      </c>
      <c r="D69" s="20">
        <v>75.802999999999997</v>
      </c>
      <c r="E69" s="20">
        <v>110.0095</v>
      </c>
    </row>
    <row r="70" spans="1:5" x14ac:dyDescent="0.3">
      <c r="A70" s="71">
        <v>40725</v>
      </c>
      <c r="B70" s="83" t="str">
        <f>MONTH(Indice_RMR[[#This Row],[Período]])&amp;YEAR(Indice_RMR[[#This Row],[Período]])</f>
        <v>72011</v>
      </c>
      <c r="C70" s="20">
        <v>106.4061</v>
      </c>
      <c r="D70" s="20">
        <v>80.486500000000007</v>
      </c>
      <c r="E70" s="20">
        <v>108.5498</v>
      </c>
    </row>
    <row r="71" spans="1:5" x14ac:dyDescent="0.3">
      <c r="A71" s="71">
        <v>40756</v>
      </c>
      <c r="B71" s="83" t="str">
        <f>MONTH(Indice_RMR[[#This Row],[Período]])&amp;YEAR(Indice_RMR[[#This Row],[Período]])</f>
        <v>82011</v>
      </c>
      <c r="C71" s="20">
        <v>102.2419</v>
      </c>
      <c r="D71" s="20">
        <v>80.515000000000001</v>
      </c>
      <c r="E71" s="20">
        <v>103.9716</v>
      </c>
    </row>
    <row r="72" spans="1:5" x14ac:dyDescent="0.3">
      <c r="A72" s="71">
        <v>40787</v>
      </c>
      <c r="B72" s="83" t="str">
        <f>MONTH(Indice_RMR[[#This Row],[Período]])&amp;YEAR(Indice_RMR[[#This Row],[Período]])</f>
        <v>92011</v>
      </c>
      <c r="C72" s="20">
        <v>105.32989999999999</v>
      </c>
      <c r="D72" s="20">
        <v>89.035700000000006</v>
      </c>
      <c r="E72" s="20">
        <v>106.47150000000001</v>
      </c>
    </row>
    <row r="73" spans="1:5" x14ac:dyDescent="0.3">
      <c r="A73" s="71">
        <v>40817</v>
      </c>
      <c r="B73" s="83" t="str">
        <f>MONTH(Indice_RMR[[#This Row],[Período]])&amp;YEAR(Indice_RMR[[#This Row],[Período]])</f>
        <v>102011</v>
      </c>
      <c r="C73" s="20">
        <v>108.4473</v>
      </c>
      <c r="D73" s="20">
        <v>80.5792</v>
      </c>
      <c r="E73" s="20">
        <v>110.7758</v>
      </c>
    </row>
    <row r="74" spans="1:5" x14ac:dyDescent="0.3">
      <c r="A74" s="71">
        <v>40848</v>
      </c>
      <c r="B74" s="83" t="str">
        <f>MONTH(Indice_RMR[[#This Row],[Período]])&amp;YEAR(Indice_RMR[[#This Row],[Período]])</f>
        <v>112011</v>
      </c>
      <c r="C74" s="20">
        <v>125.393</v>
      </c>
      <c r="D74" s="20">
        <v>98.4495</v>
      </c>
      <c r="E74" s="20">
        <v>127.4986</v>
      </c>
    </row>
    <row r="75" spans="1:5" x14ac:dyDescent="0.3">
      <c r="A75" s="71">
        <v>40878</v>
      </c>
      <c r="B75" s="83" t="str">
        <f>MONTH(Indice_RMR[[#This Row],[Período]])&amp;YEAR(Indice_RMR[[#This Row],[Período]])</f>
        <v>122011</v>
      </c>
      <c r="C75" s="20">
        <v>168.2209</v>
      </c>
      <c r="D75" s="20">
        <v>160.6781</v>
      </c>
      <c r="E75" s="20">
        <v>167.90790000000001</v>
      </c>
    </row>
    <row r="76" spans="1:5" x14ac:dyDescent="0.3">
      <c r="A76" s="71">
        <v>40909</v>
      </c>
      <c r="B76" s="83" t="str">
        <f>MONTH(Indice_RMR[[#This Row],[Período]])&amp;YEAR(Indice_RMR[[#This Row],[Período]])</f>
        <v>12012</v>
      </c>
      <c r="C76" s="20">
        <v>111.9008</v>
      </c>
      <c r="D76" s="20">
        <v>88.519900000000007</v>
      </c>
      <c r="E76" s="20">
        <v>113.6917</v>
      </c>
    </row>
    <row r="77" spans="1:5" x14ac:dyDescent="0.3">
      <c r="A77" s="71">
        <v>40940</v>
      </c>
      <c r="B77" s="83" t="str">
        <f>MONTH(Indice_RMR[[#This Row],[Período]])&amp;YEAR(Indice_RMR[[#This Row],[Período]])</f>
        <v>22012</v>
      </c>
      <c r="C77" s="20">
        <v>139.0634</v>
      </c>
      <c r="D77" s="20">
        <v>364.90750000000003</v>
      </c>
      <c r="E77" s="20">
        <v>113.0693</v>
      </c>
    </row>
    <row r="78" spans="1:5" x14ac:dyDescent="0.3">
      <c r="A78" s="71">
        <v>40969</v>
      </c>
      <c r="B78" s="83" t="str">
        <f>MONTH(Indice_RMR[[#This Row],[Período]])&amp;YEAR(Indice_RMR[[#This Row],[Período]])</f>
        <v>32012</v>
      </c>
      <c r="C78" s="20">
        <v>120.7559</v>
      </c>
      <c r="D78" s="20">
        <v>88.128100000000003</v>
      </c>
      <c r="E78" s="20">
        <v>123.4787</v>
      </c>
    </row>
    <row r="79" spans="1:5" x14ac:dyDescent="0.3">
      <c r="A79" s="71">
        <v>41000</v>
      </c>
      <c r="B79" s="83" t="str">
        <f>MONTH(Indice_RMR[[#This Row],[Período]])&amp;YEAR(Indice_RMR[[#This Row],[Período]])</f>
        <v>42012</v>
      </c>
      <c r="C79" s="20">
        <v>107.65260000000001</v>
      </c>
      <c r="D79" s="20">
        <v>79.0488</v>
      </c>
      <c r="E79" s="20">
        <v>110.0137</v>
      </c>
    </row>
    <row r="80" spans="1:5" x14ac:dyDescent="0.3">
      <c r="A80" s="71">
        <v>41030</v>
      </c>
      <c r="B80" s="83" t="str">
        <f>MONTH(Indice_RMR[[#This Row],[Período]])&amp;YEAR(Indice_RMR[[#This Row],[Período]])</f>
        <v>52012</v>
      </c>
      <c r="C80" s="20">
        <v>106.3233</v>
      </c>
      <c r="D80" s="20">
        <v>76.313199999999995</v>
      </c>
      <c r="E80" s="20">
        <v>108.8488</v>
      </c>
    </row>
    <row r="81" spans="1:5" x14ac:dyDescent="0.3">
      <c r="A81" s="71">
        <v>41061</v>
      </c>
      <c r="B81" s="83" t="str">
        <f>MONTH(Indice_RMR[[#This Row],[Período]])&amp;YEAR(Indice_RMR[[#This Row],[Período]])</f>
        <v>62012</v>
      </c>
      <c r="C81" s="20">
        <v>104.16549999999999</v>
      </c>
      <c r="D81" s="20">
        <v>75.811300000000003</v>
      </c>
      <c r="E81" s="20">
        <v>106.5226</v>
      </c>
    </row>
    <row r="82" spans="1:5" x14ac:dyDescent="0.3">
      <c r="A82" s="71">
        <v>41091</v>
      </c>
      <c r="B82" s="83" t="str">
        <f>MONTH(Indice_RMR[[#This Row],[Período]])&amp;YEAR(Indice_RMR[[#This Row],[Período]])</f>
        <v>72012</v>
      </c>
      <c r="C82" s="20">
        <v>109.1443</v>
      </c>
      <c r="D82" s="20">
        <v>79.726299999999995</v>
      </c>
      <c r="E82" s="20">
        <v>111.5676</v>
      </c>
    </row>
    <row r="83" spans="1:5" x14ac:dyDescent="0.3">
      <c r="A83" s="71">
        <v>41122</v>
      </c>
      <c r="B83" s="83" t="str">
        <f>MONTH(Indice_RMR[[#This Row],[Período]])&amp;YEAR(Indice_RMR[[#This Row],[Período]])</f>
        <v>82012</v>
      </c>
      <c r="C83" s="20">
        <v>105.9676</v>
      </c>
      <c r="D83" s="20">
        <v>77.047799999999995</v>
      </c>
      <c r="E83" s="20">
        <v>108.37739999999999</v>
      </c>
    </row>
    <row r="84" spans="1:5" x14ac:dyDescent="0.3">
      <c r="A84" s="71">
        <v>41153</v>
      </c>
      <c r="B84" s="83" t="str">
        <f>MONTH(Indice_RMR[[#This Row],[Período]])&amp;YEAR(Indice_RMR[[#This Row],[Período]])</f>
        <v>92012</v>
      </c>
      <c r="C84" s="20">
        <v>101.517</v>
      </c>
      <c r="D84" s="20">
        <v>72.487200000000001</v>
      </c>
      <c r="E84" s="20">
        <v>103.9712</v>
      </c>
    </row>
    <row r="85" spans="1:5" x14ac:dyDescent="0.3">
      <c r="A85" s="71">
        <v>41183</v>
      </c>
      <c r="B85" s="83" t="str">
        <f>MONTH(Indice_RMR[[#This Row],[Período]])&amp;YEAR(Indice_RMR[[#This Row],[Período]])</f>
        <v>102012</v>
      </c>
      <c r="C85" s="20">
        <v>109.3181</v>
      </c>
      <c r="D85" s="20">
        <v>72.291499999999999</v>
      </c>
      <c r="E85" s="20">
        <v>112.6156</v>
      </c>
    </row>
    <row r="86" spans="1:5" x14ac:dyDescent="0.3">
      <c r="A86" s="71">
        <v>41214</v>
      </c>
      <c r="B86" s="83" t="str">
        <f>MONTH(Indice_RMR[[#This Row],[Período]])&amp;YEAR(Indice_RMR[[#This Row],[Período]])</f>
        <v>112012</v>
      </c>
      <c r="C86" s="20">
        <v>130.21449999999999</v>
      </c>
      <c r="D86" s="20">
        <v>102.2564</v>
      </c>
      <c r="E86" s="20">
        <v>132.33529999999999</v>
      </c>
    </row>
    <row r="87" spans="1:5" x14ac:dyDescent="0.3">
      <c r="A87" s="71">
        <v>41244</v>
      </c>
      <c r="B87" s="83" t="str">
        <f>MONTH(Indice_RMR[[#This Row],[Período]])&amp;YEAR(Indice_RMR[[#This Row],[Período]])</f>
        <v>122012</v>
      </c>
      <c r="C87" s="20">
        <v>168.92</v>
      </c>
      <c r="D87" s="20">
        <v>134.5617</v>
      </c>
      <c r="E87" s="20">
        <v>171.4222</v>
      </c>
    </row>
    <row r="88" spans="1:5" x14ac:dyDescent="0.3">
      <c r="A88" s="71">
        <v>41275</v>
      </c>
      <c r="B88" s="83" t="str">
        <f>MONTH(Indice_RMR[[#This Row],[Período]])&amp;YEAR(Indice_RMR[[#This Row],[Período]])</f>
        <v>12013</v>
      </c>
      <c r="C88" s="20">
        <v>110.36920000000001</v>
      </c>
      <c r="D88" s="20">
        <v>77.752899999999997</v>
      </c>
      <c r="E88" s="20">
        <v>113.1626</v>
      </c>
    </row>
    <row r="89" spans="1:5" x14ac:dyDescent="0.3">
      <c r="A89" s="71">
        <v>41306</v>
      </c>
      <c r="B89" s="83" t="str">
        <f>MONTH(Indice_RMR[[#This Row],[Período]])&amp;YEAR(Indice_RMR[[#This Row],[Período]])</f>
        <v>22013</v>
      </c>
      <c r="C89" s="20">
        <v>151.2921</v>
      </c>
      <c r="D89" s="20">
        <v>386.62630000000001</v>
      </c>
      <c r="E89" s="20">
        <v>123.4123</v>
      </c>
    </row>
    <row r="90" spans="1:5" x14ac:dyDescent="0.3">
      <c r="A90" s="71">
        <v>41334</v>
      </c>
      <c r="B90" s="83" t="str">
        <f>MONTH(Indice_RMR[[#This Row],[Período]])&amp;YEAR(Indice_RMR[[#This Row],[Período]])</f>
        <v>32013</v>
      </c>
      <c r="C90" s="20">
        <v>107.36669999999999</v>
      </c>
      <c r="D90" s="20">
        <v>76.749499999999998</v>
      </c>
      <c r="E90" s="20">
        <v>109.9628</v>
      </c>
    </row>
    <row r="91" spans="1:5" x14ac:dyDescent="0.3">
      <c r="A91" s="71">
        <v>41365</v>
      </c>
      <c r="B91" s="83" t="str">
        <f>MONTH(Indice_RMR[[#This Row],[Período]])&amp;YEAR(Indice_RMR[[#This Row],[Período]])</f>
        <v>42013</v>
      </c>
      <c r="C91" s="20">
        <v>106.01690000000001</v>
      </c>
      <c r="D91" s="20">
        <v>74.955500000000001</v>
      </c>
      <c r="E91" s="20">
        <v>108.6768</v>
      </c>
    </row>
    <row r="92" spans="1:5" x14ac:dyDescent="0.3">
      <c r="A92" s="71">
        <v>41395</v>
      </c>
      <c r="B92" s="83" t="str">
        <f>MONTH(Indice_RMR[[#This Row],[Período]])&amp;YEAR(Indice_RMR[[#This Row],[Período]])</f>
        <v>52013</v>
      </c>
      <c r="C92" s="20">
        <v>108.8785</v>
      </c>
      <c r="D92" s="20">
        <v>76.204899999999995</v>
      </c>
      <c r="E92" s="20">
        <v>111.7003</v>
      </c>
    </row>
    <row r="93" spans="1:5" x14ac:dyDescent="0.3">
      <c r="A93" s="71">
        <v>41426</v>
      </c>
      <c r="B93" s="83" t="str">
        <f>MONTH(Indice_RMR[[#This Row],[Período]])&amp;YEAR(Indice_RMR[[#This Row],[Período]])</f>
        <v>62013</v>
      </c>
      <c r="C93" s="20">
        <v>104.5492</v>
      </c>
      <c r="D93" s="20">
        <v>76.252700000000004</v>
      </c>
      <c r="E93" s="20">
        <v>106.9256</v>
      </c>
    </row>
    <row r="94" spans="1:5" x14ac:dyDescent="0.3">
      <c r="A94" s="71">
        <v>41456</v>
      </c>
      <c r="B94" s="83" t="str">
        <f>MONTH(Indice_RMR[[#This Row],[Período]])&amp;YEAR(Indice_RMR[[#This Row],[Período]])</f>
        <v>72013</v>
      </c>
      <c r="C94" s="20">
        <v>108.0689</v>
      </c>
      <c r="D94" s="20">
        <v>78.477400000000003</v>
      </c>
      <c r="E94" s="20">
        <v>110.56010000000001</v>
      </c>
    </row>
    <row r="95" spans="1:5" x14ac:dyDescent="0.3">
      <c r="A95" s="71">
        <v>41487</v>
      </c>
      <c r="B95" s="83" t="str">
        <f>MONTH(Indice_RMR[[#This Row],[Período]])&amp;YEAR(Indice_RMR[[#This Row],[Período]])</f>
        <v>82013</v>
      </c>
      <c r="C95" s="20">
        <v>103.6584</v>
      </c>
      <c r="D95" s="20">
        <v>79.417599999999993</v>
      </c>
      <c r="E95" s="20">
        <v>105.5963</v>
      </c>
    </row>
    <row r="96" spans="1:5" x14ac:dyDescent="0.3">
      <c r="A96" s="71">
        <v>41518</v>
      </c>
      <c r="B96" s="83" t="str">
        <f>MONTH(Indice_RMR[[#This Row],[Período]])&amp;YEAR(Indice_RMR[[#This Row],[Período]])</f>
        <v>92013</v>
      </c>
      <c r="C96" s="20">
        <v>103.9849</v>
      </c>
      <c r="D96" s="20">
        <v>73.607299999999995</v>
      </c>
      <c r="E96" s="20">
        <v>106.58710000000001</v>
      </c>
    </row>
    <row r="97" spans="1:5" x14ac:dyDescent="0.3">
      <c r="A97" s="71">
        <v>41548</v>
      </c>
      <c r="B97" s="83" t="str">
        <f>MONTH(Indice_RMR[[#This Row],[Período]])&amp;YEAR(Indice_RMR[[#This Row],[Período]])</f>
        <v>102013</v>
      </c>
      <c r="C97" s="20">
        <v>112.0663</v>
      </c>
      <c r="D97" s="20">
        <v>77.308800000000005</v>
      </c>
      <c r="E97" s="20">
        <v>115.092</v>
      </c>
    </row>
    <row r="98" spans="1:5" x14ac:dyDescent="0.3">
      <c r="A98" s="71">
        <v>41579</v>
      </c>
      <c r="B98" s="83" t="str">
        <f>MONTH(Indice_RMR[[#This Row],[Período]])&amp;YEAR(Indice_RMR[[#This Row],[Período]])</f>
        <v>112013</v>
      </c>
      <c r="C98" s="20">
        <v>128.5926</v>
      </c>
      <c r="D98" s="20">
        <v>104.0414</v>
      </c>
      <c r="E98" s="20">
        <v>130.35769999999999</v>
      </c>
    </row>
    <row r="99" spans="1:5" x14ac:dyDescent="0.3">
      <c r="A99" s="71">
        <v>41609</v>
      </c>
      <c r="B99" s="83" t="str">
        <f>MONTH(Indice_RMR[[#This Row],[Período]])&amp;YEAR(Indice_RMR[[#This Row],[Período]])</f>
        <v>122013</v>
      </c>
      <c r="C99" s="20">
        <v>158.6446</v>
      </c>
      <c r="D99" s="20">
        <v>138.1814</v>
      </c>
      <c r="E99" s="20">
        <v>159.71100000000001</v>
      </c>
    </row>
    <row r="100" spans="1:5" x14ac:dyDescent="0.3">
      <c r="A100" s="71">
        <v>41640</v>
      </c>
      <c r="B100" s="83" t="str">
        <f>MONTH(Indice_RMR[[#This Row],[Período]])&amp;YEAR(Indice_RMR[[#This Row],[Período]])</f>
        <v>12014</v>
      </c>
      <c r="C100" s="20">
        <v>119.5493</v>
      </c>
      <c r="D100" s="20">
        <v>81.474400000000003</v>
      </c>
      <c r="E100" s="20">
        <v>122.8847</v>
      </c>
    </row>
    <row r="101" spans="1:5" x14ac:dyDescent="0.3">
      <c r="A101" s="71">
        <v>41671</v>
      </c>
      <c r="B101" s="83" t="str">
        <f>MONTH(Indice_RMR[[#This Row],[Período]])&amp;YEAR(Indice_RMR[[#This Row],[Período]])</f>
        <v>22014</v>
      </c>
      <c r="C101" s="20">
        <v>159.9933</v>
      </c>
      <c r="D101" s="20">
        <v>435.96749999999997</v>
      </c>
      <c r="E101" s="20">
        <v>128.38740000000001</v>
      </c>
    </row>
    <row r="102" spans="1:5" x14ac:dyDescent="0.3">
      <c r="A102" s="71">
        <v>41699</v>
      </c>
      <c r="B102" s="83" t="str">
        <f>MONTH(Indice_RMR[[#This Row],[Período]])&amp;YEAR(Indice_RMR[[#This Row],[Período]])</f>
        <v>32014</v>
      </c>
      <c r="C102" s="20">
        <v>116.5831</v>
      </c>
      <c r="D102" s="20">
        <v>79.551699999999997</v>
      </c>
      <c r="E102" s="20">
        <v>119.8278</v>
      </c>
    </row>
    <row r="103" spans="1:5" x14ac:dyDescent="0.3">
      <c r="A103" s="71">
        <v>41730</v>
      </c>
      <c r="B103" s="83" t="str">
        <f>MONTH(Indice_RMR[[#This Row],[Período]])&amp;YEAR(Indice_RMR[[#This Row],[Período]])</f>
        <v>42014</v>
      </c>
      <c r="C103" s="20">
        <v>108.2129</v>
      </c>
      <c r="D103" s="20">
        <v>78.506900000000002</v>
      </c>
      <c r="E103" s="20">
        <v>110.72069999999999</v>
      </c>
    </row>
    <row r="104" spans="1:5" x14ac:dyDescent="0.3">
      <c r="A104" s="71">
        <v>41760</v>
      </c>
      <c r="B104" s="83" t="str">
        <f>MONTH(Indice_RMR[[#This Row],[Período]])&amp;YEAR(Indice_RMR[[#This Row],[Período]])</f>
        <v>52014</v>
      </c>
      <c r="C104" s="20">
        <v>110.1729</v>
      </c>
      <c r="D104" s="20">
        <v>76.991900000000001</v>
      </c>
      <c r="E104" s="20">
        <v>113.0468</v>
      </c>
    </row>
    <row r="105" spans="1:5" x14ac:dyDescent="0.3">
      <c r="A105" s="71">
        <v>41791</v>
      </c>
      <c r="B105" s="83" t="str">
        <f>MONTH(Indice_RMR[[#This Row],[Período]])&amp;YEAR(Indice_RMR[[#This Row],[Período]])</f>
        <v>62014</v>
      </c>
      <c r="C105" s="20">
        <v>104.6558</v>
      </c>
      <c r="D105" s="20">
        <v>76.338300000000004</v>
      </c>
      <c r="E105" s="20">
        <v>107.0448</v>
      </c>
    </row>
    <row r="106" spans="1:5" x14ac:dyDescent="0.3">
      <c r="A106" s="71">
        <v>41821</v>
      </c>
      <c r="B106" s="83" t="str">
        <f>MONTH(Indice_RMR[[#This Row],[Período]])&amp;YEAR(Indice_RMR[[#This Row],[Período]])</f>
        <v>72014</v>
      </c>
      <c r="C106" s="20">
        <v>109.47580000000001</v>
      </c>
      <c r="D106" s="20">
        <v>81.811899999999994</v>
      </c>
      <c r="E106" s="20">
        <v>111.7693</v>
      </c>
    </row>
    <row r="107" spans="1:5" x14ac:dyDescent="0.3">
      <c r="A107" s="71">
        <v>41852</v>
      </c>
      <c r="B107" s="83" t="str">
        <f>MONTH(Indice_RMR[[#This Row],[Período]])&amp;YEAR(Indice_RMR[[#This Row],[Período]])</f>
        <v>82014</v>
      </c>
      <c r="C107" s="20">
        <v>107.27809999999999</v>
      </c>
      <c r="D107" s="20">
        <v>81.137299999999996</v>
      </c>
      <c r="E107" s="20">
        <v>109.4238</v>
      </c>
    </row>
    <row r="108" spans="1:5" x14ac:dyDescent="0.3">
      <c r="A108" s="71">
        <v>41883</v>
      </c>
      <c r="B108" s="83" t="str">
        <f>MONTH(Indice_RMR[[#This Row],[Período]])&amp;YEAR(Indice_RMR[[#This Row],[Período]])</f>
        <v>92014</v>
      </c>
      <c r="C108" s="20">
        <v>111.0115</v>
      </c>
      <c r="D108" s="20">
        <v>81.341300000000004</v>
      </c>
      <c r="E108" s="20">
        <v>113.4984</v>
      </c>
    </row>
    <row r="109" spans="1:5" x14ac:dyDescent="0.3">
      <c r="A109" s="71">
        <v>41913</v>
      </c>
      <c r="B109" s="83" t="str">
        <f>MONTH(Indice_RMR[[#This Row],[Período]])&amp;YEAR(Indice_RMR[[#This Row],[Período]])</f>
        <v>102014</v>
      </c>
      <c r="C109" s="20">
        <v>110.8468</v>
      </c>
      <c r="D109" s="20">
        <v>80.919399999999996</v>
      </c>
      <c r="E109" s="20">
        <v>113.3591</v>
      </c>
    </row>
    <row r="110" spans="1:5" x14ac:dyDescent="0.3">
      <c r="A110" s="71">
        <v>41944</v>
      </c>
      <c r="B110" s="83" t="str">
        <f>MONTH(Indice_RMR[[#This Row],[Período]])&amp;YEAR(Indice_RMR[[#This Row],[Período]])</f>
        <v>112014</v>
      </c>
      <c r="C110" s="20">
        <v>135.1626</v>
      </c>
      <c r="D110" s="20">
        <v>97.272400000000005</v>
      </c>
      <c r="E110" s="20">
        <v>138.3792</v>
      </c>
    </row>
    <row r="111" spans="1:5" x14ac:dyDescent="0.3">
      <c r="A111" s="71">
        <v>41974</v>
      </c>
      <c r="B111" s="83" t="str">
        <f>MONTH(Indice_RMR[[#This Row],[Período]])&amp;YEAR(Indice_RMR[[#This Row],[Período]])</f>
        <v>122014</v>
      </c>
      <c r="C111" s="20">
        <v>154.00899999999999</v>
      </c>
      <c r="D111" s="20">
        <v>99.832800000000006</v>
      </c>
      <c r="E111" s="20">
        <v>158.8656</v>
      </c>
    </row>
    <row r="112" spans="1:5" x14ac:dyDescent="0.3">
      <c r="A112" s="71">
        <v>42005</v>
      </c>
      <c r="B112" s="83" t="str">
        <f>MONTH(Indice_RMR[[#This Row],[Período]])&amp;YEAR(Indice_RMR[[#This Row],[Período]])</f>
        <v>12015</v>
      </c>
      <c r="C112" s="20">
        <v>118.22199999999999</v>
      </c>
      <c r="D112" s="20">
        <v>88.107600000000005</v>
      </c>
      <c r="E112" s="20">
        <v>120.71120000000001</v>
      </c>
    </row>
    <row r="113" spans="1:5" x14ac:dyDescent="0.3">
      <c r="A113" s="71">
        <v>42036</v>
      </c>
      <c r="B113" s="83" t="str">
        <f>MONTH(Indice_RMR[[#This Row],[Período]])&amp;YEAR(Indice_RMR[[#This Row],[Período]])</f>
        <v>22015</v>
      </c>
      <c r="C113" s="20">
        <v>125.80370000000001</v>
      </c>
      <c r="D113" s="20">
        <v>135.6267</v>
      </c>
      <c r="E113" s="20">
        <v>123.6039</v>
      </c>
    </row>
    <row r="114" spans="1:5" x14ac:dyDescent="0.3">
      <c r="A114" s="71">
        <v>42064</v>
      </c>
      <c r="B114" s="83" t="str">
        <f>MONTH(Indice_RMR[[#This Row],[Período]])&amp;YEAR(Indice_RMR[[#This Row],[Período]])</f>
        <v>32015</v>
      </c>
      <c r="C114" s="20">
        <v>117.43380000000001</v>
      </c>
      <c r="D114" s="20">
        <v>81.220399999999998</v>
      </c>
      <c r="E114" s="20">
        <v>120.57389999999999</v>
      </c>
    </row>
    <row r="115" spans="1:5" x14ac:dyDescent="0.3">
      <c r="A115" s="71">
        <v>42095</v>
      </c>
      <c r="B115" s="83" t="str">
        <f>MONTH(Indice_RMR[[#This Row],[Período]])&amp;YEAR(Indice_RMR[[#This Row],[Período]])</f>
        <v>42015</v>
      </c>
      <c r="C115" s="20">
        <v>109.96769999999999</v>
      </c>
      <c r="D115" s="20">
        <v>76.889799999999994</v>
      </c>
      <c r="E115" s="20">
        <v>112.8104</v>
      </c>
    </row>
    <row r="116" spans="1:5" x14ac:dyDescent="0.3">
      <c r="A116" s="71">
        <v>42125</v>
      </c>
      <c r="B116" s="83" t="str">
        <f>MONTH(Indice_RMR[[#This Row],[Período]])&amp;YEAR(Indice_RMR[[#This Row],[Período]])</f>
        <v>52015</v>
      </c>
      <c r="C116" s="20">
        <v>112.9415</v>
      </c>
      <c r="D116" s="20">
        <v>75.8035</v>
      </c>
      <c r="E116" s="20">
        <v>116.223</v>
      </c>
    </row>
    <row r="117" spans="1:5" x14ac:dyDescent="0.3">
      <c r="A117" s="71">
        <v>42156</v>
      </c>
      <c r="B117" s="83" t="str">
        <f>MONTH(Indice_RMR[[#This Row],[Período]])&amp;YEAR(Indice_RMR[[#This Row],[Período]])</f>
        <v>62015</v>
      </c>
      <c r="C117" s="20">
        <v>109.27679999999999</v>
      </c>
      <c r="D117" s="20">
        <v>76.9512</v>
      </c>
      <c r="E117" s="20">
        <v>112.0399</v>
      </c>
    </row>
    <row r="118" spans="1:5" x14ac:dyDescent="0.3">
      <c r="A118" s="71">
        <v>42186</v>
      </c>
      <c r="B118" s="83" t="str">
        <f>MONTH(Indice_RMR[[#This Row],[Período]])&amp;YEAR(Indice_RMR[[#This Row],[Período]])</f>
        <v>72015</v>
      </c>
      <c r="C118" s="20">
        <v>112.3994</v>
      </c>
      <c r="D118" s="20">
        <v>81.7453</v>
      </c>
      <c r="E118" s="20">
        <v>114.9401</v>
      </c>
    </row>
    <row r="119" spans="1:5" x14ac:dyDescent="0.3">
      <c r="A119" s="71">
        <v>42217</v>
      </c>
      <c r="B119" s="83" t="str">
        <f>MONTH(Indice_RMR[[#This Row],[Período]])&amp;YEAR(Indice_RMR[[#This Row],[Período]])</f>
        <v>82015</v>
      </c>
      <c r="C119" s="20">
        <v>108.4151</v>
      </c>
      <c r="D119" s="20">
        <v>80.272199999999998</v>
      </c>
      <c r="E119" s="20">
        <v>110.6942</v>
      </c>
    </row>
    <row r="120" spans="1:5" x14ac:dyDescent="0.3">
      <c r="A120" s="71">
        <v>42248</v>
      </c>
      <c r="B120" s="83" t="str">
        <f>MONTH(Indice_RMR[[#This Row],[Período]])&amp;YEAR(Indice_RMR[[#This Row],[Período]])</f>
        <v>92015</v>
      </c>
      <c r="C120" s="20">
        <v>105.67700000000001</v>
      </c>
      <c r="D120" s="20">
        <v>76.118899999999996</v>
      </c>
      <c r="E120" s="20">
        <v>108.1397</v>
      </c>
    </row>
    <row r="121" spans="1:5" x14ac:dyDescent="0.3">
      <c r="A121" s="71">
        <v>42278</v>
      </c>
      <c r="B121" s="83" t="str">
        <f>MONTH(Indice_RMR[[#This Row],[Período]])&amp;YEAR(Indice_RMR[[#This Row],[Período]])</f>
        <v>102015</v>
      </c>
      <c r="C121" s="20">
        <v>111.73560000000001</v>
      </c>
      <c r="D121" s="20">
        <v>74.8476</v>
      </c>
      <c r="E121" s="20">
        <v>115.0004</v>
      </c>
    </row>
    <row r="122" spans="1:5" x14ac:dyDescent="0.3">
      <c r="A122" s="71">
        <v>42309</v>
      </c>
      <c r="B122" s="83" t="str">
        <f>MONTH(Indice_RMR[[#This Row],[Período]])&amp;YEAR(Indice_RMR[[#This Row],[Período]])</f>
        <v>112015</v>
      </c>
      <c r="C122" s="20">
        <v>133.02440000000001</v>
      </c>
      <c r="D122" s="20">
        <v>85.01</v>
      </c>
      <c r="E122" s="20">
        <v>137.40389999999999</v>
      </c>
    </row>
    <row r="123" spans="1:5" x14ac:dyDescent="0.3">
      <c r="A123" s="71">
        <v>42339</v>
      </c>
      <c r="B123" s="83" t="str">
        <f>MONTH(Indice_RMR[[#This Row],[Período]])&amp;YEAR(Indice_RMR[[#This Row],[Período]])</f>
        <v>122015</v>
      </c>
      <c r="C123" s="20">
        <v>151.56710000000001</v>
      </c>
      <c r="D123" s="20">
        <v>81.247600000000006</v>
      </c>
      <c r="E123" s="20">
        <v>158.5497</v>
      </c>
    </row>
    <row r="124" spans="1:5" x14ac:dyDescent="0.3">
      <c r="A124" s="71">
        <v>42370</v>
      </c>
      <c r="B124" s="83" t="str">
        <f>MONTH(Indice_RMR[[#This Row],[Período]])&amp;YEAR(Indice_RMR[[#This Row],[Período]])</f>
        <v>12016</v>
      </c>
      <c r="C124" s="20">
        <v>111.1378</v>
      </c>
      <c r="D124" s="20">
        <v>78.728700000000003</v>
      </c>
      <c r="E124" s="20">
        <v>113.9049</v>
      </c>
    </row>
    <row r="125" spans="1:5" x14ac:dyDescent="0.3">
      <c r="A125" s="71">
        <v>42401</v>
      </c>
      <c r="B125" s="83" t="str">
        <f>MONTH(Indice_RMR[[#This Row],[Período]])&amp;YEAR(Indice_RMR[[#This Row],[Período]])</f>
        <v>22016</v>
      </c>
      <c r="C125" s="20">
        <v>117.7354</v>
      </c>
      <c r="D125" s="20">
        <v>115.1202</v>
      </c>
      <c r="E125" s="20">
        <v>116.79940000000001</v>
      </c>
    </row>
    <row r="126" spans="1:5" x14ac:dyDescent="0.3">
      <c r="A126" s="71">
        <v>42430</v>
      </c>
      <c r="B126" s="83" t="str">
        <f>MONTH(Indice_RMR[[#This Row],[Período]])&amp;YEAR(Indice_RMR[[#This Row],[Período]])</f>
        <v>32016</v>
      </c>
      <c r="C126" s="20">
        <v>115.48390000000001</v>
      </c>
      <c r="D126" s="20">
        <v>72.554400000000001</v>
      </c>
      <c r="E126" s="20">
        <v>119.4883</v>
      </c>
    </row>
    <row r="127" spans="1:5" x14ac:dyDescent="0.3">
      <c r="A127" s="71">
        <v>42461</v>
      </c>
      <c r="B127" s="83" t="str">
        <f>MONTH(Indice_RMR[[#This Row],[Período]])&amp;YEAR(Indice_RMR[[#This Row],[Período]])</f>
        <v>42016</v>
      </c>
      <c r="C127" s="20">
        <v>106.73260000000001</v>
      </c>
      <c r="D127" s="20">
        <v>79.097899999999996</v>
      </c>
      <c r="E127" s="20">
        <v>108.9659</v>
      </c>
    </row>
    <row r="128" spans="1:5" x14ac:dyDescent="0.3">
      <c r="A128" s="71">
        <v>42491</v>
      </c>
      <c r="B128" s="83" t="str">
        <f>MONTH(Indice_RMR[[#This Row],[Período]])&amp;YEAR(Indice_RMR[[#This Row],[Período]])</f>
        <v>52016</v>
      </c>
      <c r="C128" s="20">
        <v>106.5887</v>
      </c>
      <c r="D128" s="20">
        <v>74.248999999999995</v>
      </c>
      <c r="E128" s="20">
        <v>109.3997</v>
      </c>
    </row>
    <row r="129" spans="1:5" x14ac:dyDescent="0.3">
      <c r="A129" s="71">
        <v>42522</v>
      </c>
      <c r="B129" s="83" t="str">
        <f>MONTH(Indice_RMR[[#This Row],[Período]])&amp;YEAR(Indice_RMR[[#This Row],[Período]])</f>
        <v>62016</v>
      </c>
      <c r="C129" s="20">
        <v>105.6591</v>
      </c>
      <c r="D129" s="20">
        <v>72.290899999999993</v>
      </c>
      <c r="E129" s="20">
        <v>108.60469999999999</v>
      </c>
    </row>
    <row r="130" spans="1:5" x14ac:dyDescent="0.3">
      <c r="A130" s="71">
        <v>42552</v>
      </c>
      <c r="B130" s="83" t="str">
        <f>MONTH(Indice_RMR[[#This Row],[Período]])&amp;YEAR(Indice_RMR[[#This Row],[Período]])</f>
        <v>72016</v>
      </c>
      <c r="C130" s="20">
        <v>109.79430000000001</v>
      </c>
      <c r="D130" s="20">
        <v>84.705799999999996</v>
      </c>
      <c r="E130" s="20">
        <v>111.7248</v>
      </c>
    </row>
    <row r="131" spans="1:5" x14ac:dyDescent="0.3">
      <c r="A131" s="71">
        <v>42583</v>
      </c>
      <c r="B131" s="83" t="str">
        <f>MONTH(Indice_RMR[[#This Row],[Período]])&amp;YEAR(Indice_RMR[[#This Row],[Período]])</f>
        <v>82016</v>
      </c>
      <c r="C131" s="20">
        <v>106.09180000000001</v>
      </c>
      <c r="D131" s="20">
        <v>74.628900000000002</v>
      </c>
      <c r="E131" s="20">
        <v>108.8104</v>
      </c>
    </row>
    <row r="132" spans="1:5" x14ac:dyDescent="0.3">
      <c r="A132" s="71">
        <v>42614</v>
      </c>
      <c r="B132" s="83" t="str">
        <f>MONTH(Indice_RMR[[#This Row],[Período]])&amp;YEAR(Indice_RMR[[#This Row],[Período]])</f>
        <v>92016</v>
      </c>
      <c r="C132" s="20">
        <v>105.1495</v>
      </c>
      <c r="D132" s="20">
        <v>70.928799999999995</v>
      </c>
      <c r="E132" s="20">
        <v>108.20189999999999</v>
      </c>
    </row>
    <row r="133" spans="1:5" x14ac:dyDescent="0.3">
      <c r="A133" s="71">
        <v>42644</v>
      </c>
      <c r="B133" s="83" t="str">
        <f>MONTH(Indice_RMR[[#This Row],[Período]])&amp;YEAR(Indice_RMR[[#This Row],[Período]])</f>
        <v>102016</v>
      </c>
      <c r="C133" s="20">
        <v>107.8554</v>
      </c>
      <c r="D133" s="20">
        <v>70.160499999999999</v>
      </c>
      <c r="E133" s="20">
        <v>111.2975</v>
      </c>
    </row>
    <row r="134" spans="1:5" x14ac:dyDescent="0.3">
      <c r="A134" s="71">
        <v>42675</v>
      </c>
      <c r="B134" s="83" t="str">
        <f>MONTH(Indice_RMR[[#This Row],[Período]])&amp;YEAR(Indice_RMR[[#This Row],[Período]])</f>
        <v>112016</v>
      </c>
      <c r="C134" s="20">
        <v>126.80500000000001</v>
      </c>
      <c r="D134" s="20">
        <v>81.088399999999993</v>
      </c>
      <c r="E134" s="20">
        <v>131.0386</v>
      </c>
    </row>
    <row r="135" spans="1:5" x14ac:dyDescent="0.3">
      <c r="A135" s="71">
        <v>42705</v>
      </c>
      <c r="B135" s="83" t="str">
        <f>MONTH(Indice_RMR[[#This Row],[Período]])&amp;YEAR(Indice_RMR[[#This Row],[Período]])</f>
        <v>122016</v>
      </c>
      <c r="C135" s="20">
        <v>158.71</v>
      </c>
      <c r="D135" s="20">
        <v>103.41200000000001</v>
      </c>
      <c r="E135" s="20">
        <v>163.78370000000001</v>
      </c>
    </row>
    <row r="136" spans="1:5" x14ac:dyDescent="0.3">
      <c r="A136" s="71">
        <v>42736</v>
      </c>
      <c r="B136" s="83" t="str">
        <f>MONTH(Indice_RMR[[#This Row],[Período]])&amp;YEAR(Indice_RMR[[#This Row],[Período]])</f>
        <v>12017</v>
      </c>
      <c r="C136" s="20">
        <v>117.5789</v>
      </c>
      <c r="D136" s="20">
        <v>88.497799999999998</v>
      </c>
      <c r="E136" s="20">
        <v>119.80419999999999</v>
      </c>
    </row>
    <row r="137" spans="1:5" x14ac:dyDescent="0.3">
      <c r="A137" s="71">
        <v>42767</v>
      </c>
      <c r="B137" s="83" t="str">
        <f>MONTH(Indice_RMR[[#This Row],[Período]])&amp;YEAR(Indice_RMR[[#This Row],[Período]])</f>
        <v>22017</v>
      </c>
      <c r="C137" s="20">
        <v>123.20189999999999</v>
      </c>
      <c r="D137" s="20">
        <v>124.42010000000001</v>
      </c>
      <c r="E137" s="20">
        <v>121.43089999999999</v>
      </c>
    </row>
    <row r="138" spans="1:5" x14ac:dyDescent="0.3">
      <c r="A138" s="71">
        <v>42795</v>
      </c>
      <c r="B138" s="83" t="str">
        <f>MONTH(Indice_RMR[[#This Row],[Período]])&amp;YEAR(Indice_RMR[[#This Row],[Período]])</f>
        <v>32017</v>
      </c>
      <c r="C138" s="20">
        <v>120.27630000000001</v>
      </c>
      <c r="D138" s="20">
        <v>83.456000000000003</v>
      </c>
      <c r="E138" s="20">
        <v>123.46559999999999</v>
      </c>
    </row>
    <row r="139" spans="1:5" x14ac:dyDescent="0.3">
      <c r="A139" s="71">
        <v>42826</v>
      </c>
      <c r="B139" s="83" t="str">
        <f>MONTH(Indice_RMR[[#This Row],[Período]])&amp;YEAR(Indice_RMR[[#This Row],[Período]])</f>
        <v>42017</v>
      </c>
      <c r="C139" s="20">
        <v>117.4444</v>
      </c>
      <c r="D139" s="20">
        <v>77.936999999999998</v>
      </c>
      <c r="E139" s="20">
        <v>121.0209</v>
      </c>
    </row>
    <row r="140" spans="1:5" x14ac:dyDescent="0.3">
      <c r="A140" s="71">
        <v>42856</v>
      </c>
      <c r="B140" s="83" t="str">
        <f>MONTH(Indice_RMR[[#This Row],[Período]])&amp;YEAR(Indice_RMR[[#This Row],[Período]])</f>
        <v>52017</v>
      </c>
      <c r="C140" s="20">
        <v>114.3004</v>
      </c>
      <c r="D140" s="20">
        <v>77.350899999999996</v>
      </c>
      <c r="E140" s="20">
        <v>117.586</v>
      </c>
    </row>
    <row r="141" spans="1:5" x14ac:dyDescent="0.3">
      <c r="A141" s="71">
        <v>42887</v>
      </c>
      <c r="B141" s="83" t="str">
        <f>MONTH(Indice_RMR[[#This Row],[Período]])&amp;YEAR(Indice_RMR[[#This Row],[Período]])</f>
        <v>62017</v>
      </c>
      <c r="C141" s="20">
        <v>112.52460000000001</v>
      </c>
      <c r="D141" s="20">
        <v>80.042599999999993</v>
      </c>
      <c r="E141" s="20">
        <v>115.2565</v>
      </c>
    </row>
    <row r="142" spans="1:5" x14ac:dyDescent="0.3">
      <c r="A142" s="71">
        <v>42917</v>
      </c>
      <c r="B142" s="83" t="str">
        <f>MONTH(Indice_RMR[[#This Row],[Período]])&amp;YEAR(Indice_RMR[[#This Row],[Período]])</f>
        <v>72017</v>
      </c>
      <c r="C142" s="20">
        <v>114.2034</v>
      </c>
      <c r="D142" s="20">
        <v>72.600200000000001</v>
      </c>
      <c r="E142" s="20">
        <v>118.0659</v>
      </c>
    </row>
    <row r="143" spans="1:5" x14ac:dyDescent="0.3">
      <c r="A143" s="71">
        <v>42948</v>
      </c>
      <c r="B143" s="83" t="str">
        <f>MONTH(Indice_RMR[[#This Row],[Período]])&amp;YEAR(Indice_RMR[[#This Row],[Período]])</f>
        <v>82017</v>
      </c>
      <c r="C143" s="20">
        <v>113.95010000000001</v>
      </c>
      <c r="D143" s="20">
        <v>77.305099999999996</v>
      </c>
      <c r="E143" s="20">
        <v>117.2039</v>
      </c>
    </row>
    <row r="144" spans="1:5" x14ac:dyDescent="0.3">
      <c r="A144" s="71">
        <v>42979</v>
      </c>
      <c r="B144" s="83" t="str">
        <f>MONTH(Indice_RMR[[#This Row],[Período]])&amp;YEAR(Indice_RMR[[#This Row],[Período]])</f>
        <v>92017</v>
      </c>
      <c r="C144" s="20">
        <v>111.2186</v>
      </c>
      <c r="D144" s="20">
        <v>70.581800000000001</v>
      </c>
      <c r="E144" s="20">
        <v>115.0001</v>
      </c>
    </row>
    <row r="145" spans="1:5" x14ac:dyDescent="0.3">
      <c r="A145" s="71">
        <v>43009</v>
      </c>
      <c r="B145" s="83" t="str">
        <f>MONTH(Indice_RMR[[#This Row],[Período]])&amp;YEAR(Indice_RMR[[#This Row],[Período]])</f>
        <v>102017</v>
      </c>
      <c r="C145" s="20">
        <v>112.1247</v>
      </c>
      <c r="D145" s="20">
        <v>75.2072</v>
      </c>
      <c r="E145" s="20">
        <v>115.44159999999999</v>
      </c>
    </row>
    <row r="146" spans="1:5" x14ac:dyDescent="0.3">
      <c r="A146" s="71">
        <v>43040</v>
      </c>
      <c r="B146" s="83" t="str">
        <f>MONTH(Indice_RMR[[#This Row],[Período]])&amp;YEAR(Indice_RMR[[#This Row],[Período]])</f>
        <v>112017</v>
      </c>
      <c r="C146" s="20">
        <v>132.39449999999999</v>
      </c>
      <c r="D146" s="20">
        <v>83.460899999999995</v>
      </c>
      <c r="E146" s="20">
        <v>136.96379999999999</v>
      </c>
    </row>
    <row r="147" spans="1:5" x14ac:dyDescent="0.3">
      <c r="A147" s="74">
        <v>43070</v>
      </c>
      <c r="B147" s="84" t="str">
        <f>MONTH(Indice_RMR[[#This Row],[Período]])&amp;YEAR(Indice_RMR[[#This Row],[Período]])</f>
        <v>122017</v>
      </c>
      <c r="C147" s="21">
        <v>166.73220000000001</v>
      </c>
      <c r="D147" s="21">
        <v>143.29339999999999</v>
      </c>
      <c r="E147" s="21">
        <v>167.82089999999999</v>
      </c>
    </row>
    <row r="148" spans="1:5" x14ac:dyDescent="0.3">
      <c r="A148" s="71">
        <v>43101</v>
      </c>
      <c r="B148" s="83" t="str">
        <f>MONTH(Indice_RMR[[#This Row],[Período]])&amp;YEAR(Indice_RMR[[#This Row],[Período]])</f>
        <v>12018</v>
      </c>
      <c r="C148" s="20">
        <v>122.52119999999999</v>
      </c>
      <c r="D148" s="20">
        <v>82.602599999999995</v>
      </c>
      <c r="E148" s="20">
        <v>126.09439999999999</v>
      </c>
    </row>
    <row r="149" spans="1:5" x14ac:dyDescent="0.3">
      <c r="A149" s="71">
        <v>43132</v>
      </c>
      <c r="B149" s="83" t="str">
        <f>MONTH(Indice_RMR[[#This Row],[Período]])&amp;YEAR(Indice_RMR[[#This Row],[Período]])</f>
        <v>22018</v>
      </c>
      <c r="C149" s="20">
        <v>124.6407</v>
      </c>
      <c r="D149" s="20">
        <v>151.73079999999999</v>
      </c>
      <c r="E149" s="20">
        <v>120.0311</v>
      </c>
    </row>
    <row r="150" spans="1:5" x14ac:dyDescent="0.3">
      <c r="A150" s="71">
        <v>43160</v>
      </c>
      <c r="B150" s="83" t="str">
        <f>MONTH(Indice_RMR[[#This Row],[Período]])&amp;YEAR(Indice_RMR[[#This Row],[Período]])</f>
        <v>32018</v>
      </c>
      <c r="C150" s="20">
        <v>119.4162</v>
      </c>
      <c r="D150" s="20">
        <v>81.173900000000003</v>
      </c>
      <c r="E150" s="20">
        <v>122.81659999999999</v>
      </c>
    </row>
    <row r="151" spans="1:5" x14ac:dyDescent="0.3">
      <c r="A151" s="71">
        <v>43191</v>
      </c>
      <c r="B151" s="83" t="str">
        <f>MONTH(Indice_RMR[[#This Row],[Período]])&amp;YEAR(Indice_RMR[[#This Row],[Período]])</f>
        <v>42018</v>
      </c>
      <c r="C151" s="20">
        <v>113.9337</v>
      </c>
      <c r="D151" s="20">
        <v>86.750799999999998</v>
      </c>
      <c r="E151" s="20">
        <v>116.0515</v>
      </c>
    </row>
    <row r="152" spans="1:5" x14ac:dyDescent="0.3">
      <c r="A152" s="71">
        <v>43221</v>
      </c>
      <c r="B152" s="83" t="str">
        <f>MONTH(Indice_RMR[[#This Row],[Período]])&amp;YEAR(Indice_RMR[[#This Row],[Período]])</f>
        <v>52018</v>
      </c>
      <c r="C152" s="20">
        <v>115.5103</v>
      </c>
      <c r="D152" s="20">
        <v>79.561999999999998</v>
      </c>
      <c r="E152" s="20">
        <v>118.6767</v>
      </c>
    </row>
    <row r="153" spans="1:5" x14ac:dyDescent="0.3">
      <c r="A153" s="71">
        <v>43252</v>
      </c>
      <c r="B153" s="168" t="str">
        <f>MONTH(Indice_RMR[[#This Row],[Período]])&amp;YEAR(Indice_RMR[[#This Row],[Período]])</f>
        <v>62018</v>
      </c>
      <c r="C153" s="72">
        <v>108.9298</v>
      </c>
      <c r="D153" s="20">
        <v>76.954899999999995</v>
      </c>
      <c r="E153" s="20">
        <v>111.6801</v>
      </c>
    </row>
    <row r="154" spans="1:5" x14ac:dyDescent="0.3">
      <c r="A154" s="71">
        <v>43282</v>
      </c>
      <c r="B154" s="168" t="str">
        <f>MONTH(Indice_RMR[[#This Row],[Período]])&amp;YEAR(Indice_RMR[[#This Row],[Período]])</f>
        <v>72018</v>
      </c>
      <c r="C154" s="72">
        <v>113.52500000000001</v>
      </c>
      <c r="D154" s="20">
        <v>76.575699999999998</v>
      </c>
      <c r="E154" s="20">
        <v>116.831</v>
      </c>
    </row>
    <row r="155" spans="1:5" x14ac:dyDescent="0.3">
      <c r="A155" s="71">
        <v>43313</v>
      </c>
      <c r="B155" s="167" t="str">
        <f>MONTH(Indice_RMR[[#This Row],[Período]])&amp;YEAR(Indice_RMR[[#This Row],[Período]])</f>
        <v>82018</v>
      </c>
      <c r="C155" s="72">
        <v>111.2901</v>
      </c>
      <c r="D155" s="20">
        <v>80.253399999999999</v>
      </c>
      <c r="E155" s="20">
        <v>113.8959</v>
      </c>
    </row>
    <row r="156" spans="1:5" x14ac:dyDescent="0.3">
      <c r="A156" s="71">
        <v>43344</v>
      </c>
      <c r="B156" s="171" t="str">
        <f>MONTH(Indice_RMR[[#This Row],[Período]])&amp;YEAR(Indice_RMR[[#This Row],[Período]])</f>
        <v>92018</v>
      </c>
      <c r="C156" s="20">
        <v>107.0056</v>
      </c>
      <c r="D156" s="20">
        <v>77.414699999999996</v>
      </c>
      <c r="E156" s="20">
        <v>109.4804</v>
      </c>
    </row>
    <row r="157" spans="1:5" x14ac:dyDescent="0.3">
      <c r="A157" s="71">
        <v>43374</v>
      </c>
      <c r="B157" s="171" t="str">
        <f>MONTH(Indice_RMR[[#This Row],[Período]])&amp;YEAR(Indice_RMR[[#This Row],[Período]])</f>
        <v>102018</v>
      </c>
      <c r="C157" s="20">
        <v>112.0369</v>
      </c>
      <c r="D157" s="20">
        <v>81.276200000000003</v>
      </c>
      <c r="E157" s="20">
        <v>114.59139999999999</v>
      </c>
    </row>
    <row r="158" spans="1:5" x14ac:dyDescent="0.3">
      <c r="A158" s="71">
        <v>43405</v>
      </c>
      <c r="B158" s="171" t="str">
        <f>MONTH(Indice_RMR[[#This Row],[Período]])&amp;YEAR(Indice_RMR[[#This Row],[Período]])</f>
        <v>112018</v>
      </c>
      <c r="C158" s="20">
        <v>127.4589</v>
      </c>
      <c r="D158" s="20">
        <v>85.103099999999998</v>
      </c>
      <c r="E158" s="20">
        <v>131.2775</v>
      </c>
    </row>
    <row r="159" spans="1:5" x14ac:dyDescent="0.3">
      <c r="A159" s="71">
        <v>43435</v>
      </c>
      <c r="B159" s="171" t="str">
        <f>MONTH(Indice_RMR[[#This Row],[Período]])&amp;YEAR(Indice_RMR[[#This Row],[Período]])</f>
        <v>122018</v>
      </c>
      <c r="C159" s="20">
        <v>170.80850000000001</v>
      </c>
      <c r="D159" s="20">
        <v>147.84870000000001</v>
      </c>
      <c r="E159" s="20">
        <v>171.75559999999999</v>
      </c>
    </row>
    <row r="160" spans="1:5" x14ac:dyDescent="0.3">
      <c r="A160" s="71">
        <v>43466</v>
      </c>
      <c r="B160" s="171" t="str">
        <f>MONTH(Indice_RMR[[#This Row],[Período]])&amp;YEAR(Indice_RMR[[#This Row],[Período]])</f>
        <v>12019</v>
      </c>
      <c r="C160" s="20">
        <v>119.89</v>
      </c>
      <c r="D160" s="20">
        <v>126.64</v>
      </c>
      <c r="E160" s="20">
        <v>117.69</v>
      </c>
    </row>
    <row r="161" spans="1:5" x14ac:dyDescent="0.3">
      <c r="A161" s="71">
        <v>43497</v>
      </c>
      <c r="B161" s="171" t="str">
        <f>MONTH(Indice_RMR[[#This Row],[Período]])&amp;YEAR(Indice_RMR[[#This Row],[Período]])</f>
        <v>22019</v>
      </c>
      <c r="C161" s="20">
        <v>119.89</v>
      </c>
      <c r="D161" s="20">
        <v>126.64</v>
      </c>
      <c r="E161" s="20">
        <v>117.69</v>
      </c>
    </row>
    <row r="162" spans="1:5" x14ac:dyDescent="0.3">
      <c r="A162" s="71">
        <v>43525</v>
      </c>
      <c r="B162" s="171" t="str">
        <f>MONTH(Indice_RMR[[#This Row],[Período]])&amp;YEAR(Indice_RMR[[#This Row],[Período]])</f>
        <v>32019</v>
      </c>
      <c r="C162" s="20">
        <v>116.95</v>
      </c>
      <c r="D162" s="20">
        <v>80.42</v>
      </c>
      <c r="E162" s="20">
        <v>120.16</v>
      </c>
    </row>
    <row r="163" spans="1:5" x14ac:dyDescent="0.3">
      <c r="A163" s="71">
        <v>43556</v>
      </c>
      <c r="B163" s="171" t="str">
        <f>MONTH(Indice_RMR[[#This Row],[Período]])&amp;YEAR(Indice_RMR[[#This Row],[Período]])</f>
        <v>42019</v>
      </c>
      <c r="C163" s="20">
        <v>110.73</v>
      </c>
      <c r="D163" s="20">
        <v>79.53</v>
      </c>
      <c r="E163" s="20">
        <v>113.36</v>
      </c>
    </row>
    <row r="164" spans="1:5" x14ac:dyDescent="0.3">
      <c r="A164" s="71">
        <v>43586</v>
      </c>
      <c r="B164" s="171" t="str">
        <f>MONTH(Indice_RMR[[#This Row],[Período]])&amp;YEAR(Indice_RMR[[#This Row],[Período]])</f>
        <v>52019</v>
      </c>
      <c r="C164" s="20">
        <v>116</v>
      </c>
      <c r="D164" s="20">
        <v>84.18</v>
      </c>
      <c r="E164" s="20">
        <v>118.67</v>
      </c>
    </row>
    <row r="165" spans="1:5" x14ac:dyDescent="0.3">
      <c r="A165" s="71">
        <v>43617</v>
      </c>
      <c r="B165" s="171" t="str">
        <f>MONTH(Indice_RMR[[#This Row],[Período]])&amp;YEAR(Indice_RMR[[#This Row],[Período]])</f>
        <v>62019</v>
      </c>
      <c r="C165" s="20">
        <v>111.46</v>
      </c>
      <c r="D165" s="20">
        <v>82.65</v>
      </c>
      <c r="E165" s="20">
        <v>113.81</v>
      </c>
    </row>
    <row r="166" spans="1:5" x14ac:dyDescent="0.3">
      <c r="A166" s="71">
        <v>43647</v>
      </c>
      <c r="B166" s="171" t="str">
        <f>MONTH(Indice_RMR[[#This Row],[Período]])&amp;YEAR(Indice_RMR[[#This Row],[Período]])</f>
        <v>72019</v>
      </c>
      <c r="C166" s="20">
        <v>112.73</v>
      </c>
      <c r="D166" s="20">
        <v>83.6</v>
      </c>
      <c r="E166" s="20">
        <v>115.1</v>
      </c>
    </row>
    <row r="167" spans="1:5" x14ac:dyDescent="0.3">
      <c r="A167" s="71">
        <v>43678</v>
      </c>
      <c r="B167" s="171" t="str">
        <f>MONTH(Indice_RMR[[#This Row],[Período]])&amp;YEAR(Indice_RMR[[#This Row],[Período]])</f>
        <v>82019</v>
      </c>
      <c r="C167" s="20">
        <v>109.45</v>
      </c>
      <c r="D167" s="20">
        <v>83.48</v>
      </c>
      <c r="E167" s="20">
        <v>111.48</v>
      </c>
    </row>
    <row r="168" spans="1:5" x14ac:dyDescent="0.3">
      <c r="A168" s="71">
        <v>43709</v>
      </c>
      <c r="B168" s="171" t="str">
        <f>MONTH(Indice_RMR[[#This Row],[Período]])&amp;YEAR(Indice_RMR[[#This Row],[Período]])</f>
        <v>92019</v>
      </c>
      <c r="C168" s="20">
        <v>108.92</v>
      </c>
      <c r="D168" s="20">
        <v>84.67</v>
      </c>
      <c r="E168" s="20">
        <v>110.75</v>
      </c>
    </row>
    <row r="169" spans="1:5" x14ac:dyDescent="0.3">
      <c r="A169" s="71">
        <v>43739</v>
      </c>
      <c r="B169" s="171" t="str">
        <f>MONTH(Indice_RMR[[#This Row],[Período]])&amp;YEAR(Indice_RMR[[#This Row],[Período]])</f>
        <v>102019</v>
      </c>
      <c r="C169" s="20">
        <v>110.89</v>
      </c>
      <c r="D169" s="20">
        <v>84.81</v>
      </c>
      <c r="E169" s="20">
        <v>112.91</v>
      </c>
    </row>
    <row r="170" spans="1:5" x14ac:dyDescent="0.3">
      <c r="A170" s="71">
        <v>43770</v>
      </c>
      <c r="B170" s="171" t="str">
        <f>MONTH(Indice_RMR[[#This Row],[Período]])&amp;YEAR(Indice_RMR[[#This Row],[Período]])</f>
        <v>112019</v>
      </c>
      <c r="C170" s="20">
        <v>129.38999999999999</v>
      </c>
      <c r="D170" s="20">
        <v>91.08</v>
      </c>
      <c r="E170" s="20">
        <v>132.71</v>
      </c>
    </row>
    <row r="171" spans="1:5" x14ac:dyDescent="0.3">
      <c r="A171" s="71">
        <v>43800</v>
      </c>
      <c r="B171" s="171" t="str">
        <f>MONTH(Indice_RMR[[#This Row],[Período]])&amp;YEAR(Indice_RMR[[#This Row],[Período]])</f>
        <v>122019</v>
      </c>
      <c r="C171" s="20">
        <v>168.24</v>
      </c>
      <c r="D171" s="20">
        <v>148.91999999999999</v>
      </c>
      <c r="E171" s="20">
        <v>168.86</v>
      </c>
    </row>
    <row r="172" spans="1:5" x14ac:dyDescent="0.3">
      <c r="A172" s="71">
        <v>43831</v>
      </c>
      <c r="B172" s="171" t="str">
        <f>MONTH(Indice_RMR[[#This Row],[Período]])&amp;YEAR(Indice_RMR[[#This Row],[Período]])</f>
        <v>12020</v>
      </c>
      <c r="C172" s="20">
        <v>120.15</v>
      </c>
      <c r="D172" s="20">
        <v>86.13</v>
      </c>
      <c r="E172" s="20">
        <v>123.04</v>
      </c>
    </row>
    <row r="173" spans="1:5" x14ac:dyDescent="0.3">
      <c r="A173" s="71">
        <v>43862</v>
      </c>
      <c r="B173" s="171" t="str">
        <f>MONTH(Indice_RMR[[#This Row],[Período]])&amp;YEAR(Indice_RMR[[#This Row],[Período]])</f>
        <v>22020</v>
      </c>
      <c r="C173" s="20">
        <v>116.55</v>
      </c>
      <c r="D173" s="20">
        <v>127.83</v>
      </c>
      <c r="E173" s="20">
        <v>114.03</v>
      </c>
    </row>
    <row r="174" spans="1:5" x14ac:dyDescent="0.3">
      <c r="A174" s="71">
        <v>43891</v>
      </c>
      <c r="B174" s="171" t="str">
        <f>MONTH(Indice_RMR[[#This Row],[Período]])&amp;YEAR(Indice_RMR[[#This Row],[Período]])</f>
        <v>32020</v>
      </c>
      <c r="C174" s="20">
        <v>117.14</v>
      </c>
      <c r="D174" s="20">
        <v>95.71</v>
      </c>
      <c r="E174" s="20">
        <v>118.55</v>
      </c>
    </row>
    <row r="175" spans="1:5" x14ac:dyDescent="0.3">
      <c r="A175" s="71">
        <v>43922</v>
      </c>
      <c r="B175" s="171" t="str">
        <f>MONTH(Indice_RMR[[#This Row],[Período]])&amp;YEAR(Indice_RMR[[#This Row],[Período]])</f>
        <v>42020</v>
      </c>
      <c r="C175" s="20">
        <v>116.17</v>
      </c>
      <c r="D175" s="20">
        <v>85.46</v>
      </c>
      <c r="E175" s="20">
        <v>118.68</v>
      </c>
    </row>
    <row r="176" spans="1:5" x14ac:dyDescent="0.3">
      <c r="A176" s="71">
        <v>43952</v>
      </c>
      <c r="B176" s="171" t="str">
        <f>MONTH(Indice_RMR[[#This Row],[Período]])&amp;YEAR(Indice_RMR[[#This Row],[Período]])</f>
        <v>52020</v>
      </c>
      <c r="C176" s="20">
        <v>102.36</v>
      </c>
      <c r="D176" s="20">
        <v>83.8</v>
      </c>
      <c r="E176" s="20">
        <v>103.46</v>
      </c>
    </row>
    <row r="177" spans="1:5" x14ac:dyDescent="0.3">
      <c r="A177" s="71">
        <v>43983</v>
      </c>
      <c r="B177" s="171" t="str">
        <f>MONTH(Indice_RMR[[#This Row],[Período]])&amp;YEAR(Indice_RMR[[#This Row],[Período]])</f>
        <v>62020</v>
      </c>
      <c r="C177" s="20">
        <v>106.85</v>
      </c>
      <c r="D177" s="20">
        <v>88.43</v>
      </c>
      <c r="E177" s="20">
        <v>107.84</v>
      </c>
    </row>
    <row r="178" spans="1:5" x14ac:dyDescent="0.3">
      <c r="A178" s="71">
        <v>44013</v>
      </c>
      <c r="B178" s="171" t="str">
        <f>MONTH(Indice_RMR[[#This Row],[Período]])&amp;YEAR(Indice_RMR[[#This Row],[Período]])</f>
        <v>72020</v>
      </c>
      <c r="C178" s="20">
        <v>111.07</v>
      </c>
      <c r="D178" s="20">
        <v>88.43</v>
      </c>
      <c r="E178" s="20">
        <v>112.53</v>
      </c>
    </row>
    <row r="179" spans="1:5" x14ac:dyDescent="0.3">
      <c r="A179" s="71">
        <v>44044</v>
      </c>
      <c r="B179" s="171" t="str">
        <f>MONTH(Indice_RMR[[#This Row],[Período]])&amp;YEAR(Indice_RMR[[#This Row],[Período]])</f>
        <v>82020</v>
      </c>
      <c r="C179" s="20">
        <v>112.24</v>
      </c>
      <c r="D179" s="20">
        <v>89.44</v>
      </c>
      <c r="E179" s="20">
        <v>113.71</v>
      </c>
    </row>
    <row r="180" spans="1:5" x14ac:dyDescent="0.3">
      <c r="A180" s="71">
        <v>44075</v>
      </c>
      <c r="B180" s="171" t="str">
        <f>MONTH(Indice_RMR[[#This Row],[Período]])&amp;YEAR(Indice_RMR[[#This Row],[Período]])</f>
        <v>92020</v>
      </c>
      <c r="C180" s="20">
        <v>111.34</v>
      </c>
      <c r="D180" s="20">
        <v>85.61</v>
      </c>
      <c r="E180" s="20">
        <v>113.2</v>
      </c>
    </row>
    <row r="181" spans="1:5" x14ac:dyDescent="0.3">
      <c r="A181" s="71">
        <v>44105</v>
      </c>
      <c r="B181" s="171" t="str">
        <f>MONTH(Indice_RMR[[#This Row],[Período]])&amp;YEAR(Indice_RMR[[#This Row],[Período]])</f>
        <v>102020</v>
      </c>
      <c r="C181" s="20">
        <v>108.8</v>
      </c>
      <c r="D181" s="20">
        <v>84.37</v>
      </c>
      <c r="E181" s="20">
        <v>110.51</v>
      </c>
    </row>
    <row r="182" spans="1:5" x14ac:dyDescent="0.3">
      <c r="A182" s="71">
        <v>44136</v>
      </c>
      <c r="B182" s="171" t="str">
        <f>MONTH(Indice_RMR[[#This Row],[Período]])&amp;YEAR(Indice_RMR[[#This Row],[Período]])</f>
        <v>112020</v>
      </c>
      <c r="C182" s="20">
        <v>128.65</v>
      </c>
      <c r="D182" s="20">
        <v>99.16</v>
      </c>
      <c r="E182" s="20">
        <v>130.80000000000001</v>
      </c>
    </row>
    <row r="183" spans="1:5" x14ac:dyDescent="0.3">
      <c r="A183" s="71">
        <v>44166</v>
      </c>
      <c r="B183" s="171" t="str">
        <f>MONTH(Indice_RMR[[#This Row],[Período]])&amp;YEAR(Indice_RMR[[#This Row],[Período]])</f>
        <v>122020</v>
      </c>
      <c r="C183" s="20">
        <v>162.53</v>
      </c>
      <c r="D183" s="20">
        <v>152.97</v>
      </c>
      <c r="E183" s="20">
        <v>161.53</v>
      </c>
    </row>
    <row r="184" spans="1:5" x14ac:dyDescent="0.3">
      <c r="A184" s="71">
        <v>44197</v>
      </c>
      <c r="B184" s="171" t="str">
        <f>MONTH(Indice_RMR[[#This Row],[Período]])&amp;YEAR(Indice_RMR[[#This Row],[Período]])</f>
        <v>12021</v>
      </c>
      <c r="C184" s="20">
        <v>114.82</v>
      </c>
      <c r="D184" s="20">
        <v>100.59</v>
      </c>
      <c r="E184" s="20">
        <v>115.15</v>
      </c>
    </row>
    <row r="185" spans="1:5" x14ac:dyDescent="0.3">
      <c r="A185" s="71">
        <v>44228</v>
      </c>
      <c r="B185" s="171" t="str">
        <f>MONTH(Indice_RMR[[#This Row],[Período]])&amp;YEAR(Indice_RMR[[#This Row],[Período]])</f>
        <v>22021</v>
      </c>
      <c r="C185" s="20">
        <v>114.99</v>
      </c>
      <c r="D185" s="20">
        <v>139.33000000000001</v>
      </c>
      <c r="E185" s="20">
        <v>110.28</v>
      </c>
    </row>
    <row r="186" spans="1:5" x14ac:dyDescent="0.3">
      <c r="A186" s="71">
        <v>44256</v>
      </c>
      <c r="B186" s="171" t="str">
        <f>MONTH(Indice_RMR[[#This Row],[Período]])&amp;YEAR(Indice_RMR[[#This Row],[Período]])</f>
        <v>32021</v>
      </c>
      <c r="C186" s="20">
        <v>110</v>
      </c>
      <c r="D186" s="20">
        <v>107.99</v>
      </c>
      <c r="E186" s="20">
        <v>108.82</v>
      </c>
    </row>
    <row r="187" spans="1:5" x14ac:dyDescent="0.3">
      <c r="A187" s="71">
        <v>44287</v>
      </c>
      <c r="B187" s="171" t="str">
        <f>MONTH(Indice_RMR[[#This Row],[Período]])&amp;YEAR(Indice_RMR[[#This Row],[Período]])</f>
        <v>42021</v>
      </c>
      <c r="C187" s="20">
        <v>111.62</v>
      </c>
      <c r="D187" s="20">
        <v>86.37</v>
      </c>
      <c r="E187" s="20">
        <v>113.43</v>
      </c>
    </row>
    <row r="188" spans="1:5" x14ac:dyDescent="0.3">
      <c r="A188" s="71">
        <v>44317</v>
      </c>
      <c r="B188" s="171" t="str">
        <f>MONTH(Indice_RMR[[#This Row],[Período]])&amp;YEAR(Indice_RMR[[#This Row],[Período]])</f>
        <v>52021</v>
      </c>
      <c r="C188" s="20">
        <v>104.45</v>
      </c>
      <c r="D188" s="20">
        <v>86.3</v>
      </c>
      <c r="E188" s="20">
        <v>105.39</v>
      </c>
    </row>
    <row r="189" spans="1:5" x14ac:dyDescent="0.3">
      <c r="A189" s="71">
        <v>44348</v>
      </c>
      <c r="B189" s="171" t="str">
        <f>MONTH(Indice_RMR[[#This Row],[Período]])&amp;YEAR(Indice_RMR[[#This Row],[Período]])</f>
        <v>62021</v>
      </c>
      <c r="C189" s="20">
        <v>103.89</v>
      </c>
      <c r="D189" s="20">
        <v>88.29</v>
      </c>
      <c r="E189" s="20">
        <v>104.53</v>
      </c>
    </row>
    <row r="190" spans="1:5" x14ac:dyDescent="0.3">
      <c r="A190" s="71">
        <v>44378</v>
      </c>
      <c r="B190" s="171" t="str">
        <f>MONTH(Indice_RMR[[#This Row],[Período]])&amp;YEAR(Indice_RMR[[#This Row],[Período]])</f>
        <v>72021</v>
      </c>
      <c r="C190" s="20">
        <v>102.64</v>
      </c>
      <c r="D190" s="20">
        <v>86.48</v>
      </c>
      <c r="E190" s="20">
        <v>103.33</v>
      </c>
    </row>
    <row r="191" spans="1:5" x14ac:dyDescent="0.3">
      <c r="A191" s="71">
        <v>44409</v>
      </c>
      <c r="B191" s="171" t="str">
        <f>MONTH(Indice_RMR[[#This Row],[Período]])&amp;YEAR(Indice_RMR[[#This Row],[Período]])</f>
        <v>82021</v>
      </c>
      <c r="C191" s="20">
        <v>99.9</v>
      </c>
      <c r="D191" s="20">
        <v>84.56</v>
      </c>
      <c r="E191" s="20">
        <v>100.55</v>
      </c>
    </row>
    <row r="192" spans="1:5" x14ac:dyDescent="0.3">
      <c r="A192" s="71">
        <v>44440</v>
      </c>
      <c r="B192" s="171" t="str">
        <f>MONTH(Indice_RMR[[#This Row],[Período]])&amp;YEAR(Indice_RMR[[#This Row],[Período]])</f>
        <v>92021</v>
      </c>
      <c r="C192" s="20">
        <v>99.55</v>
      </c>
      <c r="D192" s="20">
        <v>87.92</v>
      </c>
      <c r="E192" s="20">
        <v>99.67</v>
      </c>
    </row>
    <row r="193" spans="1:5" x14ac:dyDescent="0.3">
      <c r="A193" s="71">
        <v>44470</v>
      </c>
      <c r="B193" s="171" t="str">
        <f>MONTH(Indice_RMR[[#This Row],[Período]])&amp;YEAR(Indice_RMR[[#This Row],[Período]])</f>
        <v>102021</v>
      </c>
      <c r="C193" s="20">
        <v>104.67</v>
      </c>
      <c r="D193" s="20">
        <v>93.13</v>
      </c>
      <c r="E193" s="20">
        <v>104.72</v>
      </c>
    </row>
    <row r="194" spans="1:5" x14ac:dyDescent="0.3">
      <c r="A194" s="71">
        <v>44501</v>
      </c>
      <c r="B194" s="171" t="str">
        <f>MONTH(Indice_RMR[[#This Row],[Período]])&amp;YEAR(Indice_RMR[[#This Row],[Período]])</f>
        <v>112021</v>
      </c>
      <c r="C194" s="20">
        <v>117.25</v>
      </c>
      <c r="D194" s="20">
        <v>96.76</v>
      </c>
      <c r="E194" s="20">
        <v>118.33</v>
      </c>
    </row>
    <row r="195" spans="1:5" x14ac:dyDescent="0.3">
      <c r="A195" s="71">
        <v>44531</v>
      </c>
      <c r="B195" s="171" t="str">
        <f>MONTH(Indice_RMR[[#This Row],[Período]])&amp;YEAR(Indice_RMR[[#This Row],[Período]])</f>
        <v>122021</v>
      </c>
      <c r="C195" s="20">
        <v>151.97999999999999</v>
      </c>
      <c r="D195" s="20">
        <v>155.59</v>
      </c>
      <c r="E195" s="20">
        <v>149.13999999999999</v>
      </c>
    </row>
    <row r="196" spans="1:5" x14ac:dyDescent="0.3">
      <c r="A196" s="71">
        <v>44562</v>
      </c>
      <c r="B196" s="171" t="str">
        <f>MONTH(Indice_RMR[[#This Row],[Período]])&amp;YEAR(Indice_RMR[[#This Row],[Período]])</f>
        <v>12022</v>
      </c>
      <c r="C196" s="20">
        <v>107.62</v>
      </c>
      <c r="D196" s="20">
        <v>92.62</v>
      </c>
      <c r="E196" s="20">
        <v>108.07</v>
      </c>
    </row>
    <row r="197" spans="1:5" x14ac:dyDescent="0.3">
      <c r="A197" s="71">
        <v>44593</v>
      </c>
      <c r="B197" s="171" t="str">
        <f>MONTH(Indice_RMR[[#This Row],[Período]])&amp;YEAR(Indice_RMR[[#This Row],[Período]])</f>
        <v>22022</v>
      </c>
      <c r="C197" s="20">
        <v>116.66</v>
      </c>
      <c r="D197" s="20">
        <v>122.79</v>
      </c>
      <c r="E197" s="20">
        <v>114.24</v>
      </c>
    </row>
    <row r="198" spans="1:5" x14ac:dyDescent="0.3">
      <c r="A198" s="71">
        <v>44621</v>
      </c>
      <c r="B198" s="171" t="str">
        <f>MONTH(Indice_RMR[[#This Row],[Período]])&amp;YEAR(Indice_RMR[[#This Row],[Período]])</f>
        <v>32022</v>
      </c>
      <c r="C198" s="20">
        <v>115.49</v>
      </c>
      <c r="D198" s="20">
        <v>106.76</v>
      </c>
      <c r="E198" s="20">
        <v>115.1</v>
      </c>
    </row>
    <row r="199" spans="1:5" x14ac:dyDescent="0.3">
      <c r="A199" s="71">
        <v>44652</v>
      </c>
      <c r="B199" s="171" t="str">
        <f>MONTH(Indice_RMR[[#This Row],[Período]])&amp;YEAR(Indice_RMR[[#This Row],[Período]])</f>
        <v>42022</v>
      </c>
      <c r="C199" s="20">
        <v>104.63</v>
      </c>
      <c r="D199" s="20">
        <v>93.89</v>
      </c>
      <c r="E199" s="20">
        <v>104.73</v>
      </c>
    </row>
    <row r="200" spans="1:5" x14ac:dyDescent="0.3">
      <c r="A200" s="71">
        <v>44682</v>
      </c>
      <c r="B200" s="171" t="str">
        <f>MONTH(Indice_RMR[[#This Row],[Período]])&amp;YEAR(Indice_RMR[[#This Row],[Período]])</f>
        <v>52022</v>
      </c>
      <c r="C200" s="20">
        <v>103.91</v>
      </c>
      <c r="D200" s="20">
        <v>92.67</v>
      </c>
      <c r="E200" s="20">
        <v>104.13</v>
      </c>
    </row>
    <row r="201" spans="1:5" x14ac:dyDescent="0.3">
      <c r="A201" s="71">
        <v>44713</v>
      </c>
      <c r="B201" s="171" t="str">
        <f>MONTH(Indice_RMR[[#This Row],[Período]])&amp;YEAR(Indice_RMR[[#This Row],[Período]])</f>
        <v>62022</v>
      </c>
      <c r="C201" s="20">
        <v>103.35</v>
      </c>
      <c r="D201" s="20">
        <v>91.46</v>
      </c>
      <c r="E201" s="20">
        <v>103.58</v>
      </c>
    </row>
    <row r="202" spans="1:5" x14ac:dyDescent="0.3">
      <c r="A202" s="71">
        <v>44743</v>
      </c>
      <c r="B202" s="171" t="str">
        <f>MONTH(Indice_RMR[[#This Row],[Período]])&amp;YEAR(Indice_RMR[[#This Row],[Período]])</f>
        <v>72022</v>
      </c>
      <c r="C202" s="20">
        <v>109.44</v>
      </c>
      <c r="D202" s="20">
        <v>95.17</v>
      </c>
      <c r="E202" s="20">
        <v>109.96</v>
      </c>
    </row>
    <row r="203" spans="1:5" x14ac:dyDescent="0.3">
      <c r="A203" s="71">
        <v>44774</v>
      </c>
      <c r="B203" s="171" t="str">
        <f>MONTH(Indice_RMR[[#This Row],[Período]])&amp;YEAR(Indice_RMR[[#This Row],[Período]])</f>
        <v>82022</v>
      </c>
      <c r="C203" s="20">
        <v>106.24</v>
      </c>
      <c r="D203" s="20">
        <v>88.92</v>
      </c>
      <c r="E203" s="20">
        <v>107.15</v>
      </c>
    </row>
    <row r="204" spans="1:5" x14ac:dyDescent="0.3">
      <c r="A204" s="71">
        <v>44805</v>
      </c>
      <c r="B204" s="171" t="str">
        <f>MONTH(Indice_RMR[[#This Row],[Período]])&amp;YEAR(Indice_RMR[[#This Row],[Período]])</f>
        <v>92022</v>
      </c>
      <c r="C204" s="20">
        <v>108.47</v>
      </c>
      <c r="D204" s="20">
        <v>91.97</v>
      </c>
      <c r="E204" s="20">
        <v>109.23</v>
      </c>
    </row>
    <row r="205" spans="1:5" x14ac:dyDescent="0.3">
      <c r="A205" s="71">
        <v>44835</v>
      </c>
      <c r="B205" s="171" t="str">
        <f>MONTH(Indice_RMR[[#This Row],[Período]])&amp;YEAR(Indice_RMR[[#This Row],[Período]])</f>
        <v>102022</v>
      </c>
      <c r="C205" s="20">
        <v>109.14</v>
      </c>
      <c r="D205" s="20">
        <v>91.64</v>
      </c>
      <c r="E205" s="20">
        <v>110.03</v>
      </c>
    </row>
    <row r="206" spans="1:5" x14ac:dyDescent="0.3">
      <c r="A206" s="71">
        <v>44866</v>
      </c>
      <c r="B206" s="171" t="str">
        <f>MONTH(Indice_RMR[[#This Row],[Período]])&amp;YEAR(Indice_RMR[[#This Row],[Período]])</f>
        <v>112022</v>
      </c>
      <c r="C206" s="20">
        <v>126.18</v>
      </c>
      <c r="D206" s="20">
        <v>99.22</v>
      </c>
      <c r="E206" s="20">
        <v>128.05000000000001</v>
      </c>
    </row>
    <row r="207" spans="1:5" x14ac:dyDescent="0.3">
      <c r="A207" s="71">
        <v>44896</v>
      </c>
      <c r="B207" s="171" t="str">
        <f>MONTH(Indice_RMR[[#This Row],[Período]])&amp;YEAR(Indice_RMR[[#This Row],[Período]])</f>
        <v>122022</v>
      </c>
      <c r="C207" s="20">
        <v>165.29</v>
      </c>
      <c r="D207" s="20">
        <v>169.46</v>
      </c>
      <c r="E207" s="20">
        <v>162.49</v>
      </c>
    </row>
    <row r="208" spans="1:5" x14ac:dyDescent="0.3">
      <c r="A208" s="71">
        <v>44927</v>
      </c>
      <c r="B208" s="171" t="str">
        <f>MONTH(Indice_RMR[[#This Row],[Período]])&amp;YEAR(Indice_RMR[[#This Row],[Período]])</f>
        <v>12023</v>
      </c>
      <c r="C208" s="20">
        <v>120.04</v>
      </c>
      <c r="D208" s="20">
        <v>97.61</v>
      </c>
      <c r="E208" s="20">
        <v>121.36</v>
      </c>
    </row>
    <row r="209" spans="1:5" x14ac:dyDescent="0.3">
      <c r="A209" s="71">
        <v>44958</v>
      </c>
      <c r="B209" s="171" t="str">
        <f>MONTH(Indice_RMR[[#This Row],[Período]])&amp;YEAR(Indice_RMR[[#This Row],[Período]])</f>
        <v>22023</v>
      </c>
      <c r="C209" s="20">
        <v>114.93</v>
      </c>
      <c r="D209" s="20">
        <v>107.54</v>
      </c>
      <c r="E209" s="20">
        <v>114.38</v>
      </c>
    </row>
    <row r="210" spans="1:5" x14ac:dyDescent="0.3">
      <c r="A210" s="71">
        <v>44986</v>
      </c>
      <c r="B210" s="171" t="str">
        <f>MONTH(Indice_RMR[[#This Row],[Período]])&amp;YEAR(Indice_RMR[[#This Row],[Período]])</f>
        <v>32023</v>
      </c>
      <c r="C210" s="20">
        <v>120.02</v>
      </c>
      <c r="D210" s="20">
        <v>140.41999999999999</v>
      </c>
      <c r="E210" s="20">
        <v>115.78</v>
      </c>
    </row>
    <row r="211" spans="1:5" x14ac:dyDescent="0.3">
      <c r="A211" s="71">
        <v>45017</v>
      </c>
      <c r="B211" s="171" t="str">
        <f>MONTH(Indice_RMR[[#This Row],[Período]])&amp;YEAR(Indice_RMR[[#This Row],[Período]])</f>
        <v>42023</v>
      </c>
      <c r="C211" s="20">
        <v>115.02</v>
      </c>
      <c r="D211" s="20">
        <v>90.78</v>
      </c>
      <c r="E211" s="20">
        <v>116.77</v>
      </c>
    </row>
    <row r="212" spans="1:5" x14ac:dyDescent="0.3">
      <c r="A212" s="71">
        <v>45047</v>
      </c>
      <c r="B212" s="171" t="str">
        <f>MONTH(Indice_RMR[[#This Row],[Período]])&amp;YEAR(Indice_RMR[[#This Row],[Período]])</f>
        <v>52023</v>
      </c>
      <c r="C212" s="20">
        <v>110.03</v>
      </c>
      <c r="D212" s="20">
        <v>92.15</v>
      </c>
      <c r="E212" s="20">
        <v>111.09</v>
      </c>
    </row>
    <row r="213" spans="1:5" x14ac:dyDescent="0.3">
      <c r="A213" s="71">
        <v>45078</v>
      </c>
      <c r="B213" s="171" t="str">
        <f>MONTH(Indice_RMR[[#This Row],[Período]])&amp;YEAR(Indice_RMR[[#This Row],[Período]])</f>
        <v>62023</v>
      </c>
      <c r="C213" s="20">
        <v>113.31</v>
      </c>
      <c r="D213" s="20">
        <v>91.96</v>
      </c>
      <c r="E213" s="20">
        <v>114.66</v>
      </c>
    </row>
    <row r="214" spans="1:5" x14ac:dyDescent="0.3">
      <c r="A214" s="71">
        <v>45108</v>
      </c>
      <c r="B214" s="171" t="str">
        <f>MONTH(Indice_RMR[[#This Row],[Período]])&amp;YEAR(Indice_RMR[[#This Row],[Período]])</f>
        <v>72023</v>
      </c>
      <c r="C214" s="20">
        <v>113.96</v>
      </c>
      <c r="D214" s="20">
        <v>92.93</v>
      </c>
      <c r="E214" s="20">
        <v>115.29</v>
      </c>
    </row>
    <row r="215" spans="1:5" x14ac:dyDescent="0.3">
      <c r="A215" s="71">
        <v>45139</v>
      </c>
      <c r="B215" s="171" t="str">
        <f>MONTH(Indice_RMR[[#This Row],[Período]])&amp;YEAR(Indice_RMR[[#This Row],[Período]])</f>
        <v>82023</v>
      </c>
      <c r="C215" s="20">
        <v>114.1</v>
      </c>
      <c r="D215" s="20">
        <v>99.74</v>
      </c>
      <c r="E215" s="20">
        <v>114.76</v>
      </c>
    </row>
    <row r="216" spans="1:5" x14ac:dyDescent="0.3">
      <c r="A216" s="71">
        <v>45170</v>
      </c>
      <c r="B216" s="171" t="str">
        <f>MONTH(Indice_RMR[[#This Row],[Período]])&amp;YEAR(Indice_RMR[[#This Row],[Período]])</f>
        <v>92023</v>
      </c>
      <c r="C216" s="20">
        <v>112.37</v>
      </c>
      <c r="D216" s="20">
        <v>100.99</v>
      </c>
      <c r="E216" s="20">
        <v>112.75</v>
      </c>
    </row>
    <row r="217" spans="1:5" x14ac:dyDescent="0.3">
      <c r="A217" s="71">
        <v>45200</v>
      </c>
      <c r="B217" s="171" t="str">
        <f>MONTH(Indice_RMR[[#This Row],[Período]])&amp;YEAR(Indice_RMR[[#This Row],[Período]])</f>
        <v>102023</v>
      </c>
      <c r="C217" s="20">
        <v>111.38</v>
      </c>
      <c r="D217" s="20">
        <v>95.5</v>
      </c>
      <c r="E217" s="20">
        <v>112.29</v>
      </c>
    </row>
    <row r="218" spans="1:5" x14ac:dyDescent="0.3">
      <c r="A218" s="71">
        <v>45231</v>
      </c>
      <c r="B218" s="171" t="str">
        <f>MONTH(Indice_RMR[[#This Row],[Período]])&amp;YEAR(Indice_RMR[[#This Row],[Período]])</f>
        <v>112023</v>
      </c>
      <c r="C218" s="20">
        <v>128.02000000000001</v>
      </c>
      <c r="D218" s="20">
        <v>101.02</v>
      </c>
      <c r="E218" s="20">
        <v>130.06</v>
      </c>
    </row>
    <row r="219" spans="1:5" x14ac:dyDescent="0.3">
      <c r="A219" s="71">
        <v>45261</v>
      </c>
      <c r="B219" s="171" t="str">
        <f>MONTH(Indice_RMR[[#This Row],[Período]])&amp;YEAR(Indice_RMR[[#This Row],[Período]])</f>
        <v>122023</v>
      </c>
      <c r="C219" s="20">
        <v>169.95</v>
      </c>
      <c r="D219" s="20">
        <v>171.84</v>
      </c>
      <c r="E219" s="20">
        <v>168.05</v>
      </c>
    </row>
    <row r="220" spans="1:5" x14ac:dyDescent="0.3">
      <c r="A220" s="71">
        <v>45292</v>
      </c>
      <c r="B220" s="171" t="str">
        <f>MONTH(Indice_RMR[[#This Row],[Período]])&amp;YEAR(Indice_RMR[[#This Row],[Período]])</f>
        <v>12024</v>
      </c>
      <c r="C220" s="20">
        <v>120.97</v>
      </c>
      <c r="D220" s="20">
        <v>97.55</v>
      </c>
      <c r="E220" s="20">
        <v>122.66</v>
      </c>
    </row>
    <row r="221" spans="1:5" x14ac:dyDescent="0.3">
      <c r="A221" s="71">
        <v>45323</v>
      </c>
      <c r="B221" s="171" t="str">
        <f>MONTH(Indice_RMR[[#This Row],[Período]])&amp;YEAR(Indice_RMR[[#This Row],[Período]])</f>
        <v>22024</v>
      </c>
      <c r="C221" s="20">
        <v>120.04</v>
      </c>
      <c r="D221" s="20">
        <v>139.61000000000001</v>
      </c>
      <c r="E221" s="20">
        <v>116.61</v>
      </c>
    </row>
    <row r="222" spans="1:5" x14ac:dyDescent="0.3">
      <c r="A222" s="71">
        <v>45352</v>
      </c>
      <c r="B222" s="171" t="str">
        <f>MONTH(Indice_RMR[[#This Row],[Período]])&amp;YEAR(Indice_RMR[[#This Row],[Período]])</f>
        <v>32024</v>
      </c>
      <c r="C222" s="20">
        <v>116.47</v>
      </c>
      <c r="D222" s="20">
        <v>103.61</v>
      </c>
      <c r="E222" s="20">
        <v>117</v>
      </c>
    </row>
    <row r="223" spans="1:5" x14ac:dyDescent="0.3">
      <c r="A223" s="71">
        <v>45383</v>
      </c>
      <c r="B223" s="171" t="str">
        <f>MONTH(Indice_RMR[[#This Row],[Período]])&amp;YEAR(Indice_RMR[[#This Row],[Período]])</f>
        <v>42024</v>
      </c>
      <c r="C223" s="20">
        <v>113.47</v>
      </c>
      <c r="D223" s="20">
        <v>96.47</v>
      </c>
      <c r="E223" s="20">
        <v>114.5</v>
      </c>
    </row>
    <row r="224" spans="1:5" x14ac:dyDescent="0.3">
      <c r="A224" s="71">
        <v>45413</v>
      </c>
      <c r="B224" s="171" t="str">
        <f>MONTH(Indice_RMR[[#This Row],[Período]])&amp;YEAR(Indice_RMR[[#This Row],[Período]])</f>
        <v>52024</v>
      </c>
      <c r="C224" s="20">
        <v>111.98</v>
      </c>
      <c r="D224" s="20">
        <v>94.6</v>
      </c>
      <c r="E224" s="20">
        <v>113.05</v>
      </c>
    </row>
    <row r="225" spans="1:5" x14ac:dyDescent="0.3">
      <c r="A225" s="71">
        <v>45444</v>
      </c>
      <c r="B225" s="171" t="str">
        <f>MONTH(Indice_RMR[[#This Row],[Período]])&amp;YEAR(Indice_RMR[[#This Row],[Período]])</f>
        <v>62024</v>
      </c>
      <c r="C225" s="20">
        <v>113.3</v>
      </c>
      <c r="D225" s="20">
        <v>95.18</v>
      </c>
      <c r="E225" s="20">
        <v>114.43</v>
      </c>
    </row>
    <row r="226" spans="1:5" x14ac:dyDescent="0.3">
      <c r="A226" s="71">
        <v>45474</v>
      </c>
      <c r="B226" s="171" t="str">
        <f>MONTH(Indice_RMR[[#This Row],[Período]])&amp;YEAR(Indice_RMR[[#This Row],[Período]])</f>
        <v>72024</v>
      </c>
      <c r="C226" s="20">
        <v>116.36</v>
      </c>
      <c r="D226" s="20">
        <v>97.52</v>
      </c>
      <c r="E226" s="20">
        <v>117.5</v>
      </c>
    </row>
    <row r="227" spans="1:5" x14ac:dyDescent="0.3">
      <c r="A227" s="71">
        <v>45505</v>
      </c>
      <c r="B227" s="171" t="str">
        <f>MONTH(Indice_RMR[[#This Row],[Período]])&amp;YEAR(Indice_RMR[[#This Row],[Período]])</f>
        <v>82024</v>
      </c>
      <c r="C227" s="20">
        <v>111.81</v>
      </c>
      <c r="D227" s="20">
        <v>91.23</v>
      </c>
      <c r="E227" s="20">
        <v>113.18</v>
      </c>
    </row>
    <row r="228" spans="1:5" x14ac:dyDescent="0.3">
      <c r="A228" s="71">
        <v>45536</v>
      </c>
      <c r="B228" s="171" t="str">
        <f>MONTH(Indice_RMR[[#This Row],[Período]])&amp;YEAR(Indice_RMR[[#This Row],[Período]])</f>
        <v>92024</v>
      </c>
      <c r="C228" s="20">
        <v>110.53</v>
      </c>
      <c r="D228" s="20">
        <v>91.36</v>
      </c>
      <c r="E228" s="20">
        <v>111.75</v>
      </c>
    </row>
    <row r="229" spans="1:5" x14ac:dyDescent="0.3">
      <c r="A229" s="71">
        <v>45566</v>
      </c>
      <c r="B229" s="171" t="str">
        <f>MONTH(Indice_RMR[[#This Row],[Período]])&amp;YEAR(Indice_RMR[[#This Row],[Período]])</f>
        <v>102024</v>
      </c>
      <c r="C229" s="20">
        <v>111.38</v>
      </c>
      <c r="D229" s="20">
        <v>91.18</v>
      </c>
      <c r="E229" s="20">
        <v>112.72</v>
      </c>
    </row>
    <row r="230" spans="1:5" x14ac:dyDescent="0.3">
      <c r="A230" s="71">
        <v>45597</v>
      </c>
      <c r="B230" s="171" t="str">
        <f>MONTH(Indice_RMR[[#This Row],[Período]])&amp;YEAR(Indice_RMR[[#This Row],[Período]])</f>
        <v>112024</v>
      </c>
      <c r="C230" s="20">
        <v>123.6</v>
      </c>
      <c r="D230" s="20">
        <v>98.63</v>
      </c>
      <c r="E230" s="20">
        <v>125.41</v>
      </c>
    </row>
    <row r="231" spans="1:5" x14ac:dyDescent="0.3">
      <c r="A231" s="71">
        <v>45627</v>
      </c>
      <c r="B231" s="171" t="str">
        <f>MONTH(Indice_RMR[[#This Row],[Período]])&amp;YEAR(Indice_RMR[[#This Row],[Período]])</f>
        <v>122024</v>
      </c>
      <c r="C231" s="20">
        <v>164.03</v>
      </c>
      <c r="D231" s="20">
        <v>102.87</v>
      </c>
      <c r="E231" s="20">
        <v>169.85</v>
      </c>
    </row>
    <row r="232" spans="1:5" x14ac:dyDescent="0.3">
      <c r="A232" s="71">
        <v>45658</v>
      </c>
      <c r="B232" s="171" t="str">
        <f>MONTH(Indice_RMR[[#This Row],[Período]])&amp;YEAR(Indice_RMR[[#This Row],[Período]])</f>
        <v>12025</v>
      </c>
      <c r="C232" s="20">
        <v>116.67</v>
      </c>
      <c r="D232" s="20">
        <v>95.3</v>
      </c>
      <c r="E232" s="20">
        <v>118.12</v>
      </c>
    </row>
    <row r="233" spans="1:5" x14ac:dyDescent="0.3">
      <c r="A233" s="71">
        <v>45689</v>
      </c>
      <c r="B233" s="171" t="str">
        <f>MONTH(Indice_RMR[[#This Row],[Período]])&amp;YEAR(Indice_RMR[[#This Row],[Período]])</f>
        <v>22025</v>
      </c>
      <c r="C233" s="20">
        <v>122.37</v>
      </c>
      <c r="D233" s="20">
        <v>168.79</v>
      </c>
      <c r="E233" s="20">
        <v>115.71</v>
      </c>
    </row>
    <row r="234" spans="1:5" x14ac:dyDescent="0.3">
      <c r="A234" s="71">
        <v>45717</v>
      </c>
      <c r="B234" s="171" t="str">
        <f>MONTH(Indice_RMR[[#This Row],[Período]])&amp;YEAR(Indice_RMR[[#This Row],[Período]])</f>
        <v>32025</v>
      </c>
      <c r="C234" s="20">
        <v>108.92</v>
      </c>
      <c r="D234" s="20">
        <v>83.66</v>
      </c>
      <c r="E234" s="20">
        <v>110.94</v>
      </c>
    </row>
    <row r="235" spans="1:5" x14ac:dyDescent="0.3">
      <c r="A235" s="71">
        <v>45748</v>
      </c>
      <c r="B235" s="171" t="str">
        <f>MONTH(Indice_RMR[[#This Row],[Período]])&amp;YEAR(Indice_RMR[[#This Row],[Período]])</f>
        <v>42025</v>
      </c>
      <c r="C235" s="20">
        <v>111.74</v>
      </c>
      <c r="D235" s="20">
        <v>92.28</v>
      </c>
      <c r="E235" s="20">
        <v>113.04</v>
      </c>
    </row>
    <row r="236" spans="1:5" x14ac:dyDescent="0.3">
      <c r="A236" s="71">
        <v>45778</v>
      </c>
      <c r="B236" s="171" t="str">
        <f>MONTH(Indice_RMR[[#This Row],[Período]])&amp;YEAR(Indice_RMR[[#This Row],[Período]])</f>
        <v>52025</v>
      </c>
      <c r="C236" s="20">
        <v>108.15</v>
      </c>
      <c r="D236" s="20">
        <v>88.79</v>
      </c>
      <c r="E236" s="20">
        <v>109.46</v>
      </c>
    </row>
    <row r="237" spans="1:5" x14ac:dyDescent="0.3">
      <c r="A237" s="71">
        <v>45809</v>
      </c>
      <c r="B237" s="171" t="str">
        <f>MONTH(Indice_RMR[[#This Row],[Período]])&amp;YEAR(Indice_RMR[[#This Row],[Período]])</f>
        <v>62025</v>
      </c>
      <c r="C237" s="20">
        <v>107.77</v>
      </c>
      <c r="D237" s="20">
        <v>89.95</v>
      </c>
      <c r="E237" s="20">
        <v>108.9</v>
      </c>
    </row>
    <row r="238" spans="1:5" x14ac:dyDescent="0.3">
      <c r="A238" s="71">
        <v>45839</v>
      </c>
      <c r="B238" s="171" t="str">
        <f>MONTH(Indice_RMR[[#This Row],[Período]])&amp;YEAR(Indice_RMR[[#This Row],[Período]])</f>
        <v>72025</v>
      </c>
      <c r="C238" s="20">
        <v>112.99</v>
      </c>
      <c r="D238" s="20">
        <v>97.25</v>
      </c>
      <c r="E238" s="20">
        <v>113.81</v>
      </c>
    </row>
    <row r="239" spans="1:5" x14ac:dyDescent="0.3">
      <c r="A239" s="71">
        <v>45870</v>
      </c>
      <c r="B239" s="171" t="str">
        <f>MONTH(Indice_RMR[[#This Row],[Período]])&amp;YEAR(Indice_RMR[[#This Row],[Período]])</f>
        <v>82025</v>
      </c>
      <c r="C239" s="20">
        <v>105.92</v>
      </c>
      <c r="D239" s="20">
        <v>92.8</v>
      </c>
      <c r="E239" s="20">
        <v>106.51</v>
      </c>
    </row>
    <row r="240" spans="1:5" x14ac:dyDescent="0.3">
      <c r="A240" s="71">
        <v>45901</v>
      </c>
      <c r="B240" s="171" t="str">
        <f>MONTH(Indice_RMR[[#This Row],[Período]])&amp;YEAR(Indice_RMR[[#This Row],[Período]])</f>
        <v>92025</v>
      </c>
      <c r="C240" s="20">
        <v>107.24</v>
      </c>
      <c r="D240" s="20">
        <v>91.78</v>
      </c>
      <c r="E240" s="20">
        <v>108.09</v>
      </c>
    </row>
    <row r="241" spans="1:5" x14ac:dyDescent="0.3">
      <c r="A241" s="71">
        <v>45931</v>
      </c>
      <c r="B241" s="171" t="str">
        <f>MONTH(Indice_RMR[[#This Row],[Período]])&amp;YEAR(Indice_RMR[[#This Row],[Período]])</f>
        <v>102025</v>
      </c>
      <c r="C241" s="20">
        <v>108.15</v>
      </c>
      <c r="D241" s="20">
        <v>93.11</v>
      </c>
      <c r="E241" s="20">
        <v>108.94</v>
      </c>
    </row>
    <row r="242" spans="1:5" customFormat="1" ht="14.4" x14ac:dyDescent="0.3">
      <c r="A242" s="71">
        <v>45962</v>
      </c>
      <c r="B242" s="167" t="str">
        <f>MONTH(Indice_RMR[[#This Row],[Período]])&amp;YEAR(Indice_RMR[[#This Row],[Período]])</f>
        <v>112025</v>
      </c>
      <c r="C242" s="20">
        <v>124.46</v>
      </c>
      <c r="D242" s="20">
        <v>104.26</v>
      </c>
      <c r="E242" s="20">
        <v>125.7</v>
      </c>
    </row>
    <row r="243" spans="1:5" x14ac:dyDescent="0.3">
      <c r="A243" s="71">
        <v>45992</v>
      </c>
      <c r="B243" s="171" t="str">
        <f>MONTH(Indice_RMR[[#This Row],[Período]])&amp;YEAR(Indice_RMR[[#This Row],[Período]])</f>
        <v>122025</v>
      </c>
      <c r="C243" s="20">
        <v>162.72</v>
      </c>
      <c r="D243" s="20">
        <v>112.11</v>
      </c>
      <c r="E243" s="20">
        <v>167.34</v>
      </c>
    </row>
    <row r="244" spans="1:5" x14ac:dyDescent="0.3">
      <c r="A244" s="71">
        <v>46023</v>
      </c>
      <c r="B244" s="171" t="str">
        <f>MONTH(Indice_RMR[[#This Row],[Período]])&amp;YEAR(Indice_RMR[[#This Row],[Período]])</f>
        <v>12026</v>
      </c>
      <c r="C244" s="20">
        <v>121.51</v>
      </c>
      <c r="D244" s="20">
        <v>95.14</v>
      </c>
      <c r="E244" s="20">
        <v>123.57</v>
      </c>
    </row>
    <row r="245" spans="1:5" x14ac:dyDescent="0.3">
      <c r="A245" s="71">
        <v>46054</v>
      </c>
      <c r="B245" s="171" t="str">
        <f>MONTH(Indice_RMR[[#This Row],[Período]])&amp;YEAR(Indice_RMR[[#This Row],[Período]])</f>
        <v>22026</v>
      </c>
      <c r="C245" s="20">
        <v>126.89</v>
      </c>
      <c r="D245" s="20">
        <v>170.89</v>
      </c>
      <c r="E245" s="20">
        <v>120.76</v>
      </c>
    </row>
    <row r="246" spans="1:5" x14ac:dyDescent="0.3">
      <c r="A246" s="71">
        <v>46082</v>
      </c>
      <c r="B246" s="171" t="str">
        <f>MONTH(Indice_RMR[[#This Row],[Período]])&amp;YEAR(Indice_RMR[[#This Row],[Período]])</f>
        <v>32026</v>
      </c>
      <c r="C246" s="20">
        <v>115.23</v>
      </c>
      <c r="D246" s="20">
        <v>111.49</v>
      </c>
      <c r="E246" s="20">
        <v>114.65</v>
      </c>
    </row>
    <row r="247" spans="1:5" x14ac:dyDescent="0.3">
      <c r="A247" s="71">
        <v>46113</v>
      </c>
      <c r="B247" s="171" t="str">
        <f>MONTH(Indice_RMR[[#This Row],[Período]])&amp;YEAR(Indice_RMR[[#This Row],[Período]])</f>
        <v>42026</v>
      </c>
      <c r="C247" s="20">
        <v>113.88</v>
      </c>
      <c r="D247" s="20">
        <v>94.37</v>
      </c>
      <c r="E247" s="20">
        <v>115.21</v>
      </c>
    </row>
    <row r="248" spans="1:5" x14ac:dyDescent="0.3">
      <c r="A248" s="71">
        <v>46143</v>
      </c>
      <c r="B248" s="171" t="str">
        <f>MONTH(Indice_RMR[[#This Row],[Período]])&amp;YEAR(Indice_RMR[[#This Row],[Período]])</f>
        <v>52026</v>
      </c>
      <c r="C248" s="20">
        <v>111.77</v>
      </c>
      <c r="D248" s="20">
        <v>93.73</v>
      </c>
      <c r="E248" s="20">
        <v>112.97</v>
      </c>
    </row>
    <row r="249" spans="1:5" x14ac:dyDescent="0.3">
      <c r="A249" s="71">
        <v>46174</v>
      </c>
      <c r="B249" s="171" t="str">
        <f>MONTH(Indice_RMR[[#This Row],[Período]])&amp;YEAR(Indice_RMR[[#This Row],[Período]])</f>
        <v>62026</v>
      </c>
      <c r="C249" s="20">
        <v>108.28</v>
      </c>
      <c r="D249" s="20">
        <v>90.12</v>
      </c>
      <c r="E249" s="20">
        <v>109.28</v>
      </c>
    </row>
  </sheetData>
  <pageMargins left="0.511811024" right="0.511811024" top="0.78740157499999996" bottom="0.78740157499999996" header="0.31496062000000002" footer="0.31496062000000002"/>
  <drawing r:id="rId1"/>
  <tableParts count="1">
    <tablePart r:id="rId2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Planilha10"/>
  <dimension ref="A1:E285"/>
  <sheetViews>
    <sheetView showGridLines="0" workbookViewId="0">
      <pane xSplit="1" ySplit="3" topLeftCell="B274" activePane="bottomRight" state="frozen"/>
      <selection pane="topRight" activeCell="B1" sqref="B1"/>
      <selection pane="bottomLeft" activeCell="A4" sqref="A4"/>
      <selection pane="bottomRight" activeCell="C290" sqref="C290"/>
    </sheetView>
  </sheetViews>
  <sheetFormatPr defaultColWidth="14.44140625" defaultRowHeight="13.8" x14ac:dyDescent="0.3"/>
  <cols>
    <col min="1" max="2" width="14.5546875" style="15" customWidth="1"/>
    <col min="3" max="3" width="16.109375" style="15" customWidth="1"/>
    <col min="4" max="4" width="20.88671875" style="15" customWidth="1"/>
    <col min="5" max="5" width="28.109375" style="15" customWidth="1"/>
    <col min="6" max="16384" width="14.44140625" style="15"/>
  </cols>
  <sheetData>
    <row r="1" spans="1:5" x14ac:dyDescent="0.3">
      <c r="C1" s="73" t="s">
        <v>46</v>
      </c>
    </row>
    <row r="2" spans="1:5" x14ac:dyDescent="0.3">
      <c r="C2" s="73" t="s">
        <v>51</v>
      </c>
    </row>
    <row r="3" spans="1:5" s="16" customFormat="1" x14ac:dyDescent="0.3">
      <c r="A3" s="229" t="s">
        <v>30</v>
      </c>
      <c r="B3" s="229" t="s">
        <v>4</v>
      </c>
      <c r="C3" s="229" t="s">
        <v>21</v>
      </c>
      <c r="D3" s="229" t="s">
        <v>22</v>
      </c>
      <c r="E3" s="229" t="s">
        <v>23</v>
      </c>
    </row>
    <row r="4" spans="1:5" x14ac:dyDescent="0.3">
      <c r="A4" s="70">
        <v>37622</v>
      </c>
      <c r="B4" s="123" t="str">
        <f>MONTH(Indice_UCI[[#This Row],[Período]])&amp;YEAR(Indice_UCI[[#This Row],[Período]])</f>
        <v>12003</v>
      </c>
      <c r="C4" s="18">
        <v>82.187700000000007</v>
      </c>
      <c r="D4" s="18">
        <v>95.084299999999999</v>
      </c>
      <c r="E4" s="18">
        <v>81.430099999999996</v>
      </c>
    </row>
    <row r="5" spans="1:5" x14ac:dyDescent="0.3">
      <c r="A5" s="70">
        <v>37653</v>
      </c>
      <c r="B5" s="124" t="str">
        <f>MONTH(Indice_UCI[[#This Row],[Período]])&amp;YEAR(Indice_UCI[[#This Row],[Período]])</f>
        <v>22003</v>
      </c>
      <c r="C5" s="20">
        <v>80.461799999999997</v>
      </c>
      <c r="D5" s="20">
        <v>93.956500000000005</v>
      </c>
      <c r="E5" s="20">
        <v>79.6691</v>
      </c>
    </row>
    <row r="6" spans="1:5" x14ac:dyDescent="0.3">
      <c r="A6" s="70">
        <v>37681</v>
      </c>
      <c r="B6" s="124" t="str">
        <f>MONTH(Indice_UCI[[#This Row],[Período]])&amp;YEAR(Indice_UCI[[#This Row],[Período]])</f>
        <v>32003</v>
      </c>
      <c r="C6" s="20">
        <v>81.069800000000001</v>
      </c>
      <c r="D6" s="20">
        <v>96.079400000000007</v>
      </c>
      <c r="E6" s="20">
        <v>80.188100000000006</v>
      </c>
    </row>
    <row r="7" spans="1:5" x14ac:dyDescent="0.3">
      <c r="A7" s="70">
        <v>37712</v>
      </c>
      <c r="B7" s="124" t="str">
        <f>MONTH(Indice_UCI[[#This Row],[Período]])&amp;YEAR(Indice_UCI[[#This Row],[Período]])</f>
        <v>42003</v>
      </c>
      <c r="C7" s="20">
        <v>79.6678</v>
      </c>
      <c r="D7" s="20">
        <v>96.935900000000004</v>
      </c>
      <c r="E7" s="20">
        <v>79.228200000000001</v>
      </c>
    </row>
    <row r="8" spans="1:5" x14ac:dyDescent="0.3">
      <c r="A8" s="70">
        <v>37742</v>
      </c>
      <c r="B8" s="124" t="str">
        <f>MONTH(Indice_UCI[[#This Row],[Período]])&amp;YEAR(Indice_UCI[[#This Row],[Período]])</f>
        <v>52003</v>
      </c>
      <c r="C8" s="20">
        <v>79.799800000000005</v>
      </c>
      <c r="D8" s="20">
        <v>95.523200000000003</v>
      </c>
      <c r="E8" s="20">
        <v>79.228200000000001</v>
      </c>
    </row>
    <row r="9" spans="1:5" x14ac:dyDescent="0.3">
      <c r="A9" s="70">
        <v>37773</v>
      </c>
      <c r="B9" s="124" t="str">
        <f>MONTH(Indice_UCI[[#This Row],[Período]])&amp;YEAR(Indice_UCI[[#This Row],[Período]])</f>
        <v>62003</v>
      </c>
      <c r="C9" s="20">
        <v>80.394800000000004</v>
      </c>
      <c r="D9" s="20">
        <v>96.408600000000007</v>
      </c>
      <c r="E9" s="20">
        <v>79.471100000000007</v>
      </c>
    </row>
    <row r="10" spans="1:5" x14ac:dyDescent="0.3">
      <c r="A10" s="70">
        <v>37803</v>
      </c>
      <c r="B10" s="124" t="str">
        <f>MONTH(Indice_UCI[[#This Row],[Período]])&amp;YEAR(Indice_UCI[[#This Row],[Período]])</f>
        <v>72003</v>
      </c>
      <c r="C10" s="20">
        <v>79.884399999999999</v>
      </c>
      <c r="D10" s="20">
        <v>95.572699999999998</v>
      </c>
      <c r="E10" s="20">
        <v>78.979399999999998</v>
      </c>
    </row>
    <row r="11" spans="1:5" x14ac:dyDescent="0.3">
      <c r="A11" s="70">
        <v>37834</v>
      </c>
      <c r="B11" s="124" t="str">
        <f>MONTH(Indice_UCI[[#This Row],[Período]])&amp;YEAR(Indice_UCI[[#This Row],[Período]])</f>
        <v>82003</v>
      </c>
      <c r="C11" s="20">
        <v>79.667199999999994</v>
      </c>
      <c r="D11" s="20">
        <v>96.0672</v>
      </c>
      <c r="E11" s="20">
        <v>78.840599999999995</v>
      </c>
    </row>
    <row r="12" spans="1:5" x14ac:dyDescent="0.3">
      <c r="A12" s="70">
        <v>37865</v>
      </c>
      <c r="B12" s="124" t="str">
        <f>MONTH(Indice_UCI[[#This Row],[Período]])&amp;YEAR(Indice_UCI[[#This Row],[Período]])</f>
        <v>92003</v>
      </c>
      <c r="C12" s="20">
        <v>80.900700000000001</v>
      </c>
      <c r="D12" s="20">
        <v>96.872900000000001</v>
      </c>
      <c r="E12" s="20">
        <v>79.979299999999995</v>
      </c>
    </row>
    <row r="13" spans="1:5" x14ac:dyDescent="0.3">
      <c r="A13" s="70">
        <v>37895</v>
      </c>
      <c r="B13" s="124" t="str">
        <f>MONTH(Indice_UCI[[#This Row],[Período]])&amp;YEAR(Indice_UCI[[#This Row],[Período]])</f>
        <v>102003</v>
      </c>
      <c r="C13" s="20">
        <v>80.906800000000004</v>
      </c>
      <c r="D13" s="20">
        <v>96.314700000000002</v>
      </c>
      <c r="E13" s="20">
        <v>80.018000000000001</v>
      </c>
    </row>
    <row r="14" spans="1:5" x14ac:dyDescent="0.3">
      <c r="A14" s="70">
        <v>37926</v>
      </c>
      <c r="B14" s="124" t="str">
        <f>MONTH(Indice_UCI[[#This Row],[Período]])&amp;YEAR(Indice_UCI[[#This Row],[Período]])</f>
        <v>112003</v>
      </c>
      <c r="C14" s="20">
        <v>81.684600000000003</v>
      </c>
      <c r="D14" s="20">
        <v>96.593900000000005</v>
      </c>
      <c r="E14" s="20">
        <v>80.808800000000005</v>
      </c>
    </row>
    <row r="15" spans="1:5" x14ac:dyDescent="0.3">
      <c r="A15" s="70">
        <v>37956</v>
      </c>
      <c r="B15" s="124" t="str">
        <f>MONTH(Indice_UCI[[#This Row],[Período]])&amp;YEAR(Indice_UCI[[#This Row],[Período]])</f>
        <v>122003</v>
      </c>
      <c r="C15" s="20">
        <v>80.840199999999996</v>
      </c>
      <c r="D15" s="20">
        <v>93.144800000000004</v>
      </c>
      <c r="E15" s="20">
        <v>80.117400000000004</v>
      </c>
    </row>
    <row r="16" spans="1:5" x14ac:dyDescent="0.3">
      <c r="A16" s="70">
        <v>37987</v>
      </c>
      <c r="B16" s="124" t="str">
        <f>MONTH(Indice_UCI[[#This Row],[Período]])&amp;YEAR(Indice_UCI[[#This Row],[Período]])</f>
        <v>12004</v>
      </c>
      <c r="C16" s="20">
        <v>80.246899999999997</v>
      </c>
      <c r="D16" s="20">
        <v>95.052199999999999</v>
      </c>
      <c r="E16" s="20">
        <v>79.377200000000002</v>
      </c>
    </row>
    <row r="17" spans="1:5" x14ac:dyDescent="0.3">
      <c r="A17" s="70">
        <v>38018</v>
      </c>
      <c r="B17" s="124" t="str">
        <f>MONTH(Indice_UCI[[#This Row],[Período]])&amp;YEAR(Indice_UCI[[#This Row],[Período]])</f>
        <v>22004</v>
      </c>
      <c r="C17" s="20">
        <v>79.775499999999994</v>
      </c>
      <c r="D17" s="20">
        <v>93.639899999999997</v>
      </c>
      <c r="E17" s="20">
        <v>78.961100000000002</v>
      </c>
    </row>
    <row r="18" spans="1:5" x14ac:dyDescent="0.3">
      <c r="A18" s="70">
        <v>38047</v>
      </c>
      <c r="B18" s="124" t="str">
        <f>MONTH(Indice_UCI[[#This Row],[Período]])&amp;YEAR(Indice_UCI[[#This Row],[Período]])</f>
        <v>32004</v>
      </c>
      <c r="C18" s="20">
        <v>82.195999999999998</v>
      </c>
      <c r="D18" s="20">
        <v>94.197199999999995</v>
      </c>
      <c r="E18" s="20">
        <v>81.491</v>
      </c>
    </row>
    <row r="19" spans="1:5" x14ac:dyDescent="0.3">
      <c r="A19" s="70">
        <v>38078</v>
      </c>
      <c r="B19" s="124" t="str">
        <f>MONTH(Indice_UCI[[#This Row],[Período]])&amp;YEAR(Indice_UCI[[#This Row],[Período]])</f>
        <v>42004</v>
      </c>
      <c r="C19" s="20">
        <v>81.658600000000007</v>
      </c>
      <c r="D19" s="20">
        <v>95.748699999999999</v>
      </c>
      <c r="E19" s="20">
        <v>80.8309</v>
      </c>
    </row>
    <row r="20" spans="1:5" x14ac:dyDescent="0.3">
      <c r="A20" s="70">
        <v>38108</v>
      </c>
      <c r="B20" s="124" t="str">
        <f>MONTH(Indice_UCI[[#This Row],[Período]])&amp;YEAR(Indice_UCI[[#This Row],[Período]])</f>
        <v>52004</v>
      </c>
      <c r="C20" s="20">
        <v>82.296300000000002</v>
      </c>
      <c r="D20" s="20">
        <v>96.442400000000006</v>
      </c>
      <c r="E20" s="20">
        <v>81.465299999999999</v>
      </c>
    </row>
    <row r="21" spans="1:5" x14ac:dyDescent="0.3">
      <c r="A21" s="70">
        <v>38139</v>
      </c>
      <c r="B21" s="124" t="str">
        <f>MONTH(Indice_UCI[[#This Row],[Período]])&amp;YEAR(Indice_UCI[[#This Row],[Período]])</f>
        <v>62004</v>
      </c>
      <c r="C21" s="20">
        <v>82.895099999999999</v>
      </c>
      <c r="D21" s="20">
        <v>94.942499999999995</v>
      </c>
      <c r="E21" s="20">
        <v>82.187399999999997</v>
      </c>
    </row>
    <row r="22" spans="1:5" x14ac:dyDescent="0.3">
      <c r="A22" s="70">
        <v>38169</v>
      </c>
      <c r="B22" s="124" t="str">
        <f>MONTH(Indice_UCI[[#This Row],[Período]])&amp;YEAR(Indice_UCI[[#This Row],[Período]])</f>
        <v>72004</v>
      </c>
      <c r="C22" s="20">
        <v>82.888000000000005</v>
      </c>
      <c r="D22" s="20">
        <v>94.483000000000004</v>
      </c>
      <c r="E22" s="20">
        <v>82.206900000000005</v>
      </c>
    </row>
    <row r="23" spans="1:5" x14ac:dyDescent="0.3">
      <c r="A23" s="70">
        <v>38200</v>
      </c>
      <c r="B23" s="124" t="str">
        <f>MONTH(Indice_UCI[[#This Row],[Período]])&amp;YEAR(Indice_UCI[[#This Row],[Período]])</f>
        <v>82004</v>
      </c>
      <c r="C23" s="20">
        <v>83.224500000000006</v>
      </c>
      <c r="D23" s="20">
        <v>95.306200000000004</v>
      </c>
      <c r="E23" s="20">
        <v>82.514799999999994</v>
      </c>
    </row>
    <row r="24" spans="1:5" x14ac:dyDescent="0.3">
      <c r="A24" s="70">
        <v>38231</v>
      </c>
      <c r="B24" s="124" t="str">
        <f>MONTH(Indice_UCI[[#This Row],[Período]])&amp;YEAR(Indice_UCI[[#This Row],[Período]])</f>
        <v>92004</v>
      </c>
      <c r="C24" s="20">
        <v>83.909000000000006</v>
      </c>
      <c r="D24" s="20">
        <v>95.116</v>
      </c>
      <c r="E24" s="20">
        <v>83.250699999999995</v>
      </c>
    </row>
    <row r="25" spans="1:5" x14ac:dyDescent="0.3">
      <c r="A25" s="70">
        <v>38261</v>
      </c>
      <c r="B25" s="124" t="str">
        <f>MONTH(Indice_UCI[[#This Row],[Período]])&amp;YEAR(Indice_UCI[[#This Row],[Período]])</f>
        <v>102004</v>
      </c>
      <c r="C25" s="20">
        <v>84.266800000000003</v>
      </c>
      <c r="D25" s="20">
        <v>95.803899999999999</v>
      </c>
      <c r="E25" s="20">
        <v>83.588999999999999</v>
      </c>
    </row>
    <row r="26" spans="1:5" x14ac:dyDescent="0.3">
      <c r="A26" s="70">
        <v>38292</v>
      </c>
      <c r="B26" s="124" t="str">
        <f>MONTH(Indice_UCI[[#This Row],[Período]])&amp;YEAR(Indice_UCI[[#This Row],[Período]])</f>
        <v>112004</v>
      </c>
      <c r="C26" s="20">
        <v>83.353099999999998</v>
      </c>
      <c r="D26" s="20">
        <v>94.806100000000001</v>
      </c>
      <c r="E26" s="20">
        <v>82.680300000000003</v>
      </c>
    </row>
    <row r="27" spans="1:5" x14ac:dyDescent="0.3">
      <c r="A27" s="70">
        <v>38322</v>
      </c>
      <c r="B27" s="124" t="str">
        <f>MONTH(Indice_UCI[[#This Row],[Período]])&amp;YEAR(Indice_UCI[[#This Row],[Período]])</f>
        <v>122004</v>
      </c>
      <c r="C27" s="20">
        <v>82.546599999999998</v>
      </c>
      <c r="D27" s="20">
        <v>95.218800000000002</v>
      </c>
      <c r="E27" s="20">
        <v>81.802199999999999</v>
      </c>
    </row>
    <row r="28" spans="1:5" x14ac:dyDescent="0.3">
      <c r="A28" s="70">
        <v>38353</v>
      </c>
      <c r="B28" s="124" t="str">
        <f>MONTH(Indice_UCI[[#This Row],[Período]])&amp;YEAR(Indice_UCI[[#This Row],[Período]])</f>
        <v>12005</v>
      </c>
      <c r="C28" s="20">
        <v>82.503799999999998</v>
      </c>
      <c r="D28" s="20">
        <v>94.634399999999999</v>
      </c>
      <c r="E28" s="20">
        <v>81.791200000000003</v>
      </c>
    </row>
    <row r="29" spans="1:5" x14ac:dyDescent="0.3">
      <c r="A29" s="70">
        <v>38384</v>
      </c>
      <c r="B29" s="124" t="str">
        <f>MONTH(Indice_UCI[[#This Row],[Período]])&amp;YEAR(Indice_UCI[[#This Row],[Período]])</f>
        <v>22005</v>
      </c>
      <c r="C29" s="20">
        <v>81.956199999999995</v>
      </c>
      <c r="D29" s="20">
        <v>93.526799999999994</v>
      </c>
      <c r="E29" s="20">
        <v>81.276499999999999</v>
      </c>
    </row>
    <row r="30" spans="1:5" x14ac:dyDescent="0.3">
      <c r="A30" s="70">
        <v>38412</v>
      </c>
      <c r="B30" s="124" t="str">
        <f>MONTH(Indice_UCI[[#This Row],[Período]])&amp;YEAR(Indice_UCI[[#This Row],[Período]])</f>
        <v>32005</v>
      </c>
      <c r="C30" s="20">
        <v>83.712199999999996</v>
      </c>
      <c r="D30" s="20">
        <v>94.752700000000004</v>
      </c>
      <c r="E30" s="20">
        <v>83.063599999999994</v>
      </c>
    </row>
    <row r="31" spans="1:5" x14ac:dyDescent="0.3">
      <c r="A31" s="70">
        <v>38443</v>
      </c>
      <c r="B31" s="124" t="str">
        <f>MONTH(Indice_UCI[[#This Row],[Período]])&amp;YEAR(Indice_UCI[[#This Row],[Período]])</f>
        <v>42005</v>
      </c>
      <c r="C31" s="20">
        <v>83.757000000000005</v>
      </c>
      <c r="D31" s="20">
        <v>93.497600000000006</v>
      </c>
      <c r="E31" s="20">
        <v>83.184799999999996</v>
      </c>
    </row>
    <row r="32" spans="1:5" x14ac:dyDescent="0.3">
      <c r="A32" s="70">
        <v>38473</v>
      </c>
      <c r="B32" s="124" t="str">
        <f>MONTH(Indice_UCI[[#This Row],[Período]])&amp;YEAR(Indice_UCI[[#This Row],[Período]])</f>
        <v>52005</v>
      </c>
      <c r="C32" s="20">
        <v>83.527900000000002</v>
      </c>
      <c r="D32" s="20">
        <v>94.468400000000003</v>
      </c>
      <c r="E32" s="20">
        <v>82.885199999999998</v>
      </c>
    </row>
    <row r="33" spans="1:5" x14ac:dyDescent="0.3">
      <c r="A33" s="70">
        <v>38504</v>
      </c>
      <c r="B33" s="124" t="str">
        <f>MONTH(Indice_UCI[[#This Row],[Período]])&amp;YEAR(Indice_UCI[[#This Row],[Período]])</f>
        <v>62005</v>
      </c>
      <c r="C33" s="20">
        <v>84.069900000000004</v>
      </c>
      <c r="D33" s="20">
        <v>96.8262</v>
      </c>
      <c r="E33" s="20">
        <v>83.320599999999999</v>
      </c>
    </row>
    <row r="34" spans="1:5" x14ac:dyDescent="0.3">
      <c r="A34" s="70">
        <v>38534</v>
      </c>
      <c r="B34" s="124" t="str">
        <f>MONTH(Indice_UCI[[#This Row],[Período]])&amp;YEAR(Indice_UCI[[#This Row],[Período]])</f>
        <v>72005</v>
      </c>
      <c r="C34" s="20">
        <v>83.451700000000002</v>
      </c>
      <c r="D34" s="20">
        <v>97.926900000000003</v>
      </c>
      <c r="E34" s="20">
        <v>82.601399999999998</v>
      </c>
    </row>
    <row r="35" spans="1:5" x14ac:dyDescent="0.3">
      <c r="A35" s="70">
        <v>38565</v>
      </c>
      <c r="B35" s="124" t="str">
        <f>MONTH(Indice_UCI[[#This Row],[Período]])&amp;YEAR(Indice_UCI[[#This Row],[Período]])</f>
        <v>82005</v>
      </c>
      <c r="C35" s="20">
        <v>87.150999999999996</v>
      </c>
      <c r="D35" s="20">
        <v>97.102099999999993</v>
      </c>
      <c r="E35" s="20">
        <v>83.8352</v>
      </c>
    </row>
    <row r="36" spans="1:5" x14ac:dyDescent="0.3">
      <c r="A36" s="70">
        <v>38596</v>
      </c>
      <c r="B36" s="124" t="str">
        <f>MONTH(Indice_UCI[[#This Row],[Período]])&amp;YEAR(Indice_UCI[[#This Row],[Período]])</f>
        <v>92005</v>
      </c>
      <c r="C36" s="20">
        <v>84.451099999999997</v>
      </c>
      <c r="D36" s="20">
        <v>97.4315</v>
      </c>
      <c r="E36" s="20">
        <v>83.688699999999997</v>
      </c>
    </row>
    <row r="37" spans="1:5" x14ac:dyDescent="0.3">
      <c r="A37" s="70">
        <v>38626</v>
      </c>
      <c r="B37" s="124" t="str">
        <f>MONTH(Indice_UCI[[#This Row],[Período]])&amp;YEAR(Indice_UCI[[#This Row],[Período]])</f>
        <v>102005</v>
      </c>
      <c r="C37" s="20">
        <v>84.793300000000002</v>
      </c>
      <c r="D37" s="20">
        <v>96.009699999999995</v>
      </c>
      <c r="E37" s="20">
        <v>84.134399999999999</v>
      </c>
    </row>
    <row r="38" spans="1:5" x14ac:dyDescent="0.3">
      <c r="A38" s="70">
        <v>38657</v>
      </c>
      <c r="B38" s="124" t="str">
        <f>MONTH(Indice_UCI[[#This Row],[Período]])&amp;YEAR(Indice_UCI[[#This Row],[Período]])</f>
        <v>112005</v>
      </c>
      <c r="C38" s="20">
        <v>83.535600000000002</v>
      </c>
      <c r="D38" s="20">
        <v>96.106899999999996</v>
      </c>
      <c r="E38" s="20">
        <v>82.7971</v>
      </c>
    </row>
    <row r="39" spans="1:5" x14ac:dyDescent="0.3">
      <c r="A39" s="70">
        <v>38687</v>
      </c>
      <c r="B39" s="124" t="str">
        <f>MONTH(Indice_UCI[[#This Row],[Período]])&amp;YEAR(Indice_UCI[[#This Row],[Período]])</f>
        <v>122005</v>
      </c>
      <c r="C39" s="20">
        <v>82.004300000000001</v>
      </c>
      <c r="D39" s="20">
        <v>96.0197</v>
      </c>
      <c r="E39" s="20">
        <v>81.180999999999997</v>
      </c>
    </row>
    <row r="40" spans="1:5" x14ac:dyDescent="0.3">
      <c r="A40" s="70">
        <v>38718</v>
      </c>
      <c r="B40" s="124" t="str">
        <f>MONTH(Indice_UCI[[#This Row],[Período]])&amp;YEAR(Indice_UCI[[#This Row],[Período]])</f>
        <v>12006</v>
      </c>
      <c r="C40" s="20">
        <v>80.190799999999996</v>
      </c>
      <c r="D40" s="20">
        <v>95.771100000000004</v>
      </c>
      <c r="E40" s="20">
        <v>79.275599999999997</v>
      </c>
    </row>
    <row r="41" spans="1:5" x14ac:dyDescent="0.3">
      <c r="A41" s="70">
        <v>38749</v>
      </c>
      <c r="B41" s="124" t="str">
        <f>MONTH(Indice_UCI[[#This Row],[Período]])&amp;YEAR(Indice_UCI[[#This Row],[Período]])</f>
        <v>22006</v>
      </c>
      <c r="C41" s="20">
        <v>80.096299999999999</v>
      </c>
      <c r="D41" s="20">
        <v>94.042299999999997</v>
      </c>
      <c r="E41" s="20">
        <v>79.277000000000001</v>
      </c>
    </row>
    <row r="42" spans="1:5" x14ac:dyDescent="0.3">
      <c r="A42" s="70">
        <v>38777</v>
      </c>
      <c r="B42" s="124" t="str">
        <f>MONTH(Indice_UCI[[#This Row],[Período]])&amp;YEAR(Indice_UCI[[#This Row],[Período]])</f>
        <v>32006</v>
      </c>
      <c r="C42" s="20">
        <v>80.406899999999993</v>
      </c>
      <c r="D42" s="20">
        <v>88.603999999999999</v>
      </c>
      <c r="E42" s="20">
        <v>79.933999999999997</v>
      </c>
    </row>
    <row r="43" spans="1:5" x14ac:dyDescent="0.3">
      <c r="A43" s="70">
        <v>38808</v>
      </c>
      <c r="B43" s="124" t="str">
        <f>MONTH(Indice_UCI[[#This Row],[Período]])&amp;YEAR(Indice_UCI[[#This Row],[Período]])</f>
        <v>42006</v>
      </c>
      <c r="C43" s="20">
        <v>80.183700000000002</v>
      </c>
      <c r="D43" s="20">
        <v>93.216700000000003</v>
      </c>
      <c r="E43" s="20">
        <v>79.431899999999999</v>
      </c>
    </row>
    <row r="44" spans="1:5" x14ac:dyDescent="0.3">
      <c r="A44" s="70">
        <v>38838</v>
      </c>
      <c r="B44" s="124" t="str">
        <f>MONTH(Indice_UCI[[#This Row],[Período]])&amp;YEAR(Indice_UCI[[#This Row],[Período]])</f>
        <v>52006</v>
      </c>
      <c r="C44" s="20">
        <v>81.748800000000003</v>
      </c>
      <c r="D44" s="20">
        <v>91.447699999999998</v>
      </c>
      <c r="E44" s="20">
        <v>81.189300000000003</v>
      </c>
    </row>
    <row r="45" spans="1:5" x14ac:dyDescent="0.3">
      <c r="A45" s="70">
        <v>38869</v>
      </c>
      <c r="B45" s="124" t="str">
        <f>MONTH(Indice_UCI[[#This Row],[Período]])&amp;YEAR(Indice_UCI[[#This Row],[Período]])</f>
        <v>62006</v>
      </c>
      <c r="C45" s="20">
        <v>82.129099999999994</v>
      </c>
      <c r="D45" s="20">
        <v>91.094300000000004</v>
      </c>
      <c r="E45" s="20">
        <v>81.611999999999995</v>
      </c>
    </row>
    <row r="46" spans="1:5" x14ac:dyDescent="0.3">
      <c r="A46" s="70">
        <v>38899</v>
      </c>
      <c r="B46" s="124" t="str">
        <f>MONTH(Indice_UCI[[#This Row],[Período]])&amp;YEAR(Indice_UCI[[#This Row],[Período]])</f>
        <v>72006</v>
      </c>
      <c r="C46" s="20">
        <v>82.144599999999997</v>
      </c>
      <c r="D46" s="20">
        <v>94.4499</v>
      </c>
      <c r="E46" s="20">
        <v>81.434799999999996</v>
      </c>
    </row>
    <row r="47" spans="1:5" x14ac:dyDescent="0.3">
      <c r="A47" s="70">
        <v>38930</v>
      </c>
      <c r="B47" s="124" t="str">
        <f>MONTH(Indice_UCI[[#This Row],[Período]])&amp;YEAR(Indice_UCI[[#This Row],[Período]])</f>
        <v>82006</v>
      </c>
      <c r="C47" s="20">
        <v>83.831199999999995</v>
      </c>
      <c r="D47" s="20">
        <v>96.173900000000003</v>
      </c>
      <c r="E47" s="20">
        <v>83.119200000000006</v>
      </c>
    </row>
    <row r="48" spans="1:5" x14ac:dyDescent="0.3">
      <c r="A48" s="70">
        <v>38961</v>
      </c>
      <c r="B48" s="124" t="str">
        <f>MONTH(Indice_UCI[[#This Row],[Período]])&amp;YEAR(Indice_UCI[[#This Row],[Período]])</f>
        <v>92006</v>
      </c>
      <c r="C48" s="20">
        <v>83.886700000000005</v>
      </c>
      <c r="D48" s="20">
        <v>97.015799999999999</v>
      </c>
      <c r="E48" s="20">
        <v>83.129400000000004</v>
      </c>
    </row>
    <row r="49" spans="1:5" x14ac:dyDescent="0.3">
      <c r="A49" s="70">
        <v>38991</v>
      </c>
      <c r="B49" s="124" t="str">
        <f>MONTH(Indice_UCI[[#This Row],[Período]])&amp;YEAR(Indice_UCI[[#This Row],[Período]])</f>
        <v>102006</v>
      </c>
      <c r="C49" s="20">
        <v>84.565399999999997</v>
      </c>
      <c r="D49" s="20">
        <v>96.015900000000002</v>
      </c>
      <c r="E49" s="20">
        <v>83.904899999999998</v>
      </c>
    </row>
    <row r="50" spans="1:5" x14ac:dyDescent="0.3">
      <c r="A50" s="70">
        <v>39022</v>
      </c>
      <c r="B50" s="124" t="str">
        <f>MONTH(Indice_UCI[[#This Row],[Período]])&amp;YEAR(Indice_UCI[[#This Row],[Período]])</f>
        <v>112006</v>
      </c>
      <c r="C50" s="20">
        <v>85.832499999999996</v>
      </c>
      <c r="D50" s="20">
        <v>94.416300000000007</v>
      </c>
      <c r="E50" s="20">
        <v>85.337400000000002</v>
      </c>
    </row>
    <row r="51" spans="1:5" x14ac:dyDescent="0.3">
      <c r="A51" s="70">
        <v>39052</v>
      </c>
      <c r="B51" s="124" t="str">
        <f>MONTH(Indice_UCI[[#This Row],[Período]])&amp;YEAR(Indice_UCI[[#This Row],[Período]])</f>
        <v>122006</v>
      </c>
      <c r="C51" s="20">
        <v>83.728200000000001</v>
      </c>
      <c r="D51" s="20">
        <v>94.410600000000002</v>
      </c>
      <c r="E51" s="20">
        <v>83.111999999999995</v>
      </c>
    </row>
    <row r="52" spans="1:5" x14ac:dyDescent="0.3">
      <c r="A52" s="70">
        <v>39083</v>
      </c>
      <c r="B52" s="124" t="str">
        <f>MONTH(Indice_UCI[[#This Row],[Período]])&amp;YEAR(Indice_UCI[[#This Row],[Período]])</f>
        <v>12007</v>
      </c>
      <c r="C52" s="20">
        <v>84.461399999999998</v>
      </c>
      <c r="D52" s="20">
        <v>94.395600000000002</v>
      </c>
      <c r="E52" s="20">
        <v>83.888400000000004</v>
      </c>
    </row>
    <row r="53" spans="1:5" x14ac:dyDescent="0.3">
      <c r="A53" s="70">
        <v>39114</v>
      </c>
      <c r="B53" s="124" t="str">
        <f>MONTH(Indice_UCI[[#This Row],[Período]])&amp;YEAR(Indice_UCI[[#This Row],[Período]])</f>
        <v>22007</v>
      </c>
      <c r="C53" s="20">
        <v>83.863900000000001</v>
      </c>
      <c r="D53" s="20">
        <v>95.213999999999999</v>
      </c>
      <c r="E53" s="20">
        <v>83.209199999999996</v>
      </c>
    </row>
    <row r="54" spans="1:5" x14ac:dyDescent="0.3">
      <c r="A54" s="70">
        <v>39142</v>
      </c>
      <c r="B54" s="124" t="str">
        <f>MONTH(Indice_UCI[[#This Row],[Período]])&amp;YEAR(Indice_UCI[[#This Row],[Período]])</f>
        <v>32007</v>
      </c>
      <c r="C54" s="20">
        <v>85.593500000000006</v>
      </c>
      <c r="D54" s="20">
        <v>96.6434</v>
      </c>
      <c r="E54" s="20">
        <v>84.956100000000006</v>
      </c>
    </row>
    <row r="55" spans="1:5" x14ac:dyDescent="0.3">
      <c r="A55" s="70">
        <v>39173</v>
      </c>
      <c r="B55" s="124" t="str">
        <f>MONTH(Indice_UCI[[#This Row],[Período]])&amp;YEAR(Indice_UCI[[#This Row],[Período]])</f>
        <v>42007</v>
      </c>
      <c r="C55" s="20">
        <v>84.920400000000001</v>
      </c>
      <c r="D55" s="20">
        <v>93.956999999999994</v>
      </c>
      <c r="E55" s="20">
        <v>84.399100000000004</v>
      </c>
    </row>
    <row r="56" spans="1:5" x14ac:dyDescent="0.3">
      <c r="A56" s="70">
        <v>39203</v>
      </c>
      <c r="B56" s="124" t="str">
        <f>MONTH(Indice_UCI[[#This Row],[Período]])&amp;YEAR(Indice_UCI[[#This Row],[Período]])</f>
        <v>52007</v>
      </c>
      <c r="C56" s="20">
        <v>86.690799999999996</v>
      </c>
      <c r="D56" s="20">
        <v>95.055599999999998</v>
      </c>
      <c r="E56" s="20">
        <v>87.150999999999996</v>
      </c>
    </row>
    <row r="57" spans="1:5" x14ac:dyDescent="0.3">
      <c r="A57" s="70">
        <v>39234</v>
      </c>
      <c r="B57" s="124" t="str">
        <f>MONTH(Indice_UCI[[#This Row],[Período]])&amp;YEAR(Indice_UCI[[#This Row],[Período]])</f>
        <v>62007</v>
      </c>
      <c r="C57" s="20">
        <v>85.625399999999999</v>
      </c>
      <c r="D57" s="20">
        <v>97.072000000000003</v>
      </c>
      <c r="E57" s="20">
        <v>84.965100000000007</v>
      </c>
    </row>
    <row r="58" spans="1:5" x14ac:dyDescent="0.3">
      <c r="A58" s="70">
        <v>39264</v>
      </c>
      <c r="B58" s="124" t="str">
        <f>MONTH(Indice_UCI[[#This Row],[Período]])&amp;YEAR(Indice_UCI[[#This Row],[Período]])</f>
        <v>72007</v>
      </c>
      <c r="C58" s="20">
        <v>85.821299999999994</v>
      </c>
      <c r="D58" s="20">
        <v>97.381299999999996</v>
      </c>
      <c r="E58" s="20">
        <v>85.154499999999999</v>
      </c>
    </row>
    <row r="59" spans="1:5" x14ac:dyDescent="0.3">
      <c r="A59" s="70">
        <v>39295</v>
      </c>
      <c r="B59" s="124" t="str">
        <f>MONTH(Indice_UCI[[#This Row],[Período]])&amp;YEAR(Indice_UCI[[#This Row],[Período]])</f>
        <v>82007</v>
      </c>
      <c r="C59" s="20">
        <v>87.913899999999998</v>
      </c>
      <c r="D59" s="20">
        <v>98.3078</v>
      </c>
      <c r="E59" s="20">
        <v>87.314400000000006</v>
      </c>
    </row>
    <row r="60" spans="1:5" x14ac:dyDescent="0.3">
      <c r="A60" s="70">
        <v>39326</v>
      </c>
      <c r="B60" s="124" t="str">
        <f>MONTH(Indice_UCI[[#This Row],[Período]])&amp;YEAR(Indice_UCI[[#This Row],[Período]])</f>
        <v>92007</v>
      </c>
      <c r="C60" s="20">
        <v>87.696200000000005</v>
      </c>
      <c r="D60" s="20">
        <v>94.707099999999997</v>
      </c>
      <c r="E60" s="20">
        <v>87.291700000000006</v>
      </c>
    </row>
    <row r="61" spans="1:5" x14ac:dyDescent="0.3">
      <c r="A61" s="70">
        <v>39356</v>
      </c>
      <c r="B61" s="124" t="str">
        <f>MONTH(Indice_UCI[[#This Row],[Período]])&amp;YEAR(Indice_UCI[[#This Row],[Período]])</f>
        <v>102007</v>
      </c>
      <c r="C61" s="20">
        <v>87.877099999999999</v>
      </c>
      <c r="D61" s="20">
        <v>95.477900000000005</v>
      </c>
      <c r="E61" s="20">
        <v>87.438599999999994</v>
      </c>
    </row>
    <row r="62" spans="1:5" x14ac:dyDescent="0.3">
      <c r="A62" s="70">
        <v>39387</v>
      </c>
      <c r="B62" s="124" t="str">
        <f>MONTH(Indice_UCI[[#This Row],[Período]])&amp;YEAR(Indice_UCI[[#This Row],[Período]])</f>
        <v>112007</v>
      </c>
      <c r="C62" s="20">
        <v>87.500399999999999</v>
      </c>
      <c r="D62" s="20">
        <v>94.378200000000007</v>
      </c>
      <c r="E62" s="20">
        <v>87.1036</v>
      </c>
    </row>
    <row r="63" spans="1:5" x14ac:dyDescent="0.3">
      <c r="A63" s="70">
        <v>39417</v>
      </c>
      <c r="B63" s="124" t="str">
        <f>MONTH(Indice_UCI[[#This Row],[Período]])&amp;YEAR(Indice_UCI[[#This Row],[Período]])</f>
        <v>122007</v>
      </c>
      <c r="C63" s="20">
        <v>86.234899999999996</v>
      </c>
      <c r="D63" s="20">
        <v>96.089699999999993</v>
      </c>
      <c r="E63" s="20">
        <v>87.150999999999996</v>
      </c>
    </row>
    <row r="64" spans="1:5" x14ac:dyDescent="0.3">
      <c r="A64" s="70">
        <v>39448</v>
      </c>
      <c r="B64" s="124" t="str">
        <f>MONTH(Indice_UCI[[#This Row],[Período]])&amp;YEAR(Indice_UCI[[#This Row],[Período]])</f>
        <v>12008</v>
      </c>
      <c r="C64" s="20">
        <v>85.857200000000006</v>
      </c>
      <c r="D64" s="20">
        <v>95.659199999999998</v>
      </c>
      <c r="E64" s="20">
        <v>85.291799999999995</v>
      </c>
    </row>
    <row r="65" spans="1:5" x14ac:dyDescent="0.3">
      <c r="A65" s="70">
        <v>39479</v>
      </c>
      <c r="B65" s="124" t="str">
        <f>MONTH(Indice_UCI[[#This Row],[Período]])&amp;YEAR(Indice_UCI[[#This Row],[Período]])</f>
        <v>22008</v>
      </c>
      <c r="C65" s="20">
        <v>84.6417</v>
      </c>
      <c r="D65" s="20">
        <v>96.180099999999996</v>
      </c>
      <c r="E65" s="20">
        <v>83.976100000000002</v>
      </c>
    </row>
    <row r="66" spans="1:5" x14ac:dyDescent="0.3">
      <c r="A66" s="70">
        <v>39508</v>
      </c>
      <c r="B66" s="124" t="str">
        <f>MONTH(Indice_UCI[[#This Row],[Período]])&amp;YEAR(Indice_UCI[[#This Row],[Período]])</f>
        <v>32008</v>
      </c>
      <c r="C66" s="20">
        <v>85.298599999999993</v>
      </c>
      <c r="D66" s="20">
        <v>95.962699999999998</v>
      </c>
      <c r="E66" s="20">
        <v>84.683499999999995</v>
      </c>
    </row>
    <row r="67" spans="1:5" x14ac:dyDescent="0.3">
      <c r="A67" s="70">
        <v>39539</v>
      </c>
      <c r="B67" s="124" t="str">
        <f>MONTH(Indice_UCI[[#This Row],[Período]])&amp;YEAR(Indice_UCI[[#This Row],[Período]])</f>
        <v>42008</v>
      </c>
      <c r="C67" s="20">
        <v>86.118099999999998</v>
      </c>
      <c r="D67" s="20">
        <v>94.9255</v>
      </c>
      <c r="E67" s="20">
        <v>85.61</v>
      </c>
    </row>
    <row r="68" spans="1:5" x14ac:dyDescent="0.3">
      <c r="A68" s="70">
        <v>39569</v>
      </c>
      <c r="B68" s="124" t="str">
        <f>MONTH(Indice_UCI[[#This Row],[Período]])&amp;YEAR(Indice_UCI[[#This Row],[Período]])</f>
        <v>52008</v>
      </c>
      <c r="C68" s="20">
        <v>86.370500000000007</v>
      </c>
      <c r="D68" s="20">
        <v>94.823700000000002</v>
      </c>
      <c r="E68" s="20">
        <v>87.150999999999996</v>
      </c>
    </row>
    <row r="69" spans="1:5" x14ac:dyDescent="0.3">
      <c r="A69" s="70">
        <v>39600</v>
      </c>
      <c r="B69" s="124" t="str">
        <f>MONTH(Indice_UCI[[#This Row],[Período]])&amp;YEAR(Indice_UCI[[#This Row],[Período]])</f>
        <v>62008</v>
      </c>
      <c r="C69" s="20">
        <v>86.463399999999993</v>
      </c>
      <c r="D69" s="20">
        <v>95.501800000000003</v>
      </c>
      <c r="E69" s="20">
        <v>87.150999999999996</v>
      </c>
    </row>
    <row r="70" spans="1:5" x14ac:dyDescent="0.3">
      <c r="A70" s="70">
        <v>39630</v>
      </c>
      <c r="B70" s="124" t="str">
        <f>MONTH(Indice_UCI[[#This Row],[Período]])&amp;YEAR(Indice_UCI[[#This Row],[Período]])</f>
        <v>72008</v>
      </c>
      <c r="C70" s="20">
        <v>87.585899999999995</v>
      </c>
      <c r="D70" s="20">
        <v>96.359899999999996</v>
      </c>
      <c r="E70" s="20">
        <v>87.079800000000006</v>
      </c>
    </row>
    <row r="71" spans="1:5" x14ac:dyDescent="0.3">
      <c r="A71" s="70">
        <v>39661</v>
      </c>
      <c r="B71" s="124" t="str">
        <f>MONTH(Indice_UCI[[#This Row],[Período]])&amp;YEAR(Indice_UCI[[#This Row],[Período]])</f>
        <v>82008</v>
      </c>
      <c r="C71" s="20">
        <v>87.591300000000004</v>
      </c>
      <c r="D71" s="20">
        <v>94.475999999999999</v>
      </c>
      <c r="E71" s="20">
        <v>87.194199999999995</v>
      </c>
    </row>
    <row r="72" spans="1:5" x14ac:dyDescent="0.3">
      <c r="A72" s="70">
        <v>39692</v>
      </c>
      <c r="B72" s="124" t="str">
        <f>MONTH(Indice_UCI[[#This Row],[Período]])&amp;YEAR(Indice_UCI[[#This Row],[Período]])</f>
        <v>92008</v>
      </c>
      <c r="C72" s="20">
        <v>87.6096</v>
      </c>
      <c r="D72" s="20">
        <v>95.783500000000004</v>
      </c>
      <c r="E72" s="20">
        <v>86.763400000000004</v>
      </c>
    </row>
    <row r="73" spans="1:5" x14ac:dyDescent="0.3">
      <c r="A73" s="70">
        <v>39722</v>
      </c>
      <c r="B73" s="124" t="str">
        <f>MONTH(Indice_UCI[[#This Row],[Período]])&amp;YEAR(Indice_UCI[[#This Row],[Período]])</f>
        <v>102008</v>
      </c>
      <c r="C73" s="20">
        <v>87.4923</v>
      </c>
      <c r="D73" s="20">
        <v>96.023200000000003</v>
      </c>
      <c r="E73" s="20">
        <v>86.763400000000004</v>
      </c>
    </row>
    <row r="74" spans="1:5" x14ac:dyDescent="0.3">
      <c r="A74" s="70">
        <v>39753</v>
      </c>
      <c r="B74" s="124" t="str">
        <f>MONTH(Indice_UCI[[#This Row],[Período]])&amp;YEAR(Indice_UCI[[#This Row],[Período]])</f>
        <v>112008</v>
      </c>
      <c r="C74" s="20">
        <v>85.230999999999995</v>
      </c>
      <c r="D74" s="20">
        <v>97.088899999999995</v>
      </c>
      <c r="E74" s="20">
        <v>84.546999999999997</v>
      </c>
    </row>
    <row r="75" spans="1:5" x14ac:dyDescent="0.3">
      <c r="A75" s="70">
        <v>39783</v>
      </c>
      <c r="B75" s="124" t="str">
        <f>MONTH(Indice_UCI[[#This Row],[Período]])&amp;YEAR(Indice_UCI[[#This Row],[Período]])</f>
        <v>122008</v>
      </c>
      <c r="C75" s="20">
        <v>80.764899999999997</v>
      </c>
      <c r="D75" s="20">
        <v>94.793899999999994</v>
      </c>
      <c r="E75" s="20">
        <v>79.955600000000004</v>
      </c>
    </row>
    <row r="76" spans="1:5" x14ac:dyDescent="0.3">
      <c r="A76" s="70">
        <v>39814</v>
      </c>
      <c r="B76" s="124" t="str">
        <f>MONTH(Indice_UCI[[#This Row],[Período]])&amp;YEAR(Indice_UCI[[#This Row],[Período]])</f>
        <v>12009</v>
      </c>
      <c r="C76" s="20">
        <v>76.816999999999993</v>
      </c>
      <c r="D76" s="20">
        <v>81.949799999999996</v>
      </c>
      <c r="E76" s="20">
        <v>76.520899999999997</v>
      </c>
    </row>
    <row r="77" spans="1:5" x14ac:dyDescent="0.3">
      <c r="A77" s="70">
        <v>39845</v>
      </c>
      <c r="B77" s="124" t="str">
        <f>MONTH(Indice_UCI[[#This Row],[Período]])&amp;YEAR(Indice_UCI[[#This Row],[Período]])</f>
        <v>22009</v>
      </c>
      <c r="C77" s="20">
        <v>77.526499999999999</v>
      </c>
      <c r="D77" s="20">
        <v>81.048400000000001</v>
      </c>
      <c r="E77" s="20">
        <v>77.323300000000003</v>
      </c>
    </row>
    <row r="78" spans="1:5" x14ac:dyDescent="0.3">
      <c r="A78" s="70">
        <v>39873</v>
      </c>
      <c r="B78" s="124" t="str">
        <f>MONTH(Indice_UCI[[#This Row],[Período]])&amp;YEAR(Indice_UCI[[#This Row],[Período]])</f>
        <v>32009</v>
      </c>
      <c r="C78" s="20">
        <v>79.667000000000002</v>
      </c>
      <c r="D78" s="20">
        <v>84.548000000000002</v>
      </c>
      <c r="E78" s="20">
        <v>79.385499999999993</v>
      </c>
    </row>
    <row r="79" spans="1:5" x14ac:dyDescent="0.3">
      <c r="A79" s="70">
        <v>39904</v>
      </c>
      <c r="B79" s="124" t="str">
        <f>MONTH(Indice_UCI[[#This Row],[Período]])&amp;YEAR(Indice_UCI[[#This Row],[Período]])</f>
        <v>42009</v>
      </c>
      <c r="C79" s="20">
        <v>81.084800000000001</v>
      </c>
      <c r="D79" s="20">
        <v>86.908699999999996</v>
      </c>
      <c r="E79" s="20">
        <v>80.748800000000003</v>
      </c>
    </row>
    <row r="80" spans="1:5" x14ac:dyDescent="0.3">
      <c r="A80" s="70">
        <v>39934</v>
      </c>
      <c r="B80" s="124" t="str">
        <f>MONTH(Indice_UCI[[#This Row],[Período]])&amp;YEAR(Indice_UCI[[#This Row],[Período]])</f>
        <v>52009</v>
      </c>
      <c r="C80" s="20">
        <v>82.294700000000006</v>
      </c>
      <c r="D80" s="20">
        <v>93.139200000000002</v>
      </c>
      <c r="E80" s="20">
        <v>81.6691</v>
      </c>
    </row>
    <row r="81" spans="1:5" x14ac:dyDescent="0.3">
      <c r="A81" s="70">
        <v>39965</v>
      </c>
      <c r="B81" s="124" t="str">
        <f>MONTH(Indice_UCI[[#This Row],[Período]])&amp;YEAR(Indice_UCI[[#This Row],[Período]])</f>
        <v>62009</v>
      </c>
      <c r="C81" s="20">
        <v>82.205600000000004</v>
      </c>
      <c r="D81" s="20">
        <v>94.0167</v>
      </c>
      <c r="E81" s="20">
        <v>81.524299999999997</v>
      </c>
    </row>
    <row r="82" spans="1:5" x14ac:dyDescent="0.3">
      <c r="A82" s="70">
        <v>39995</v>
      </c>
      <c r="B82" s="124" t="str">
        <f>MONTH(Indice_UCI[[#This Row],[Período]])&amp;YEAR(Indice_UCI[[#This Row],[Período]])</f>
        <v>72009</v>
      </c>
      <c r="C82" s="20">
        <v>82.388199999999998</v>
      </c>
      <c r="D82" s="20">
        <v>95.749200000000002</v>
      </c>
      <c r="E82" s="20">
        <v>81.617500000000007</v>
      </c>
    </row>
    <row r="83" spans="1:5" x14ac:dyDescent="0.3">
      <c r="A83" s="70">
        <v>40026</v>
      </c>
      <c r="B83" s="124" t="str">
        <f>MONTH(Indice_UCI[[#This Row],[Período]])&amp;YEAR(Indice_UCI[[#This Row],[Período]])</f>
        <v>82009</v>
      </c>
      <c r="C83" s="20">
        <v>83.748800000000003</v>
      </c>
      <c r="D83" s="20">
        <v>97.002300000000005</v>
      </c>
      <c r="E83" s="20">
        <v>82.984300000000005</v>
      </c>
    </row>
    <row r="84" spans="1:5" x14ac:dyDescent="0.3">
      <c r="A84" s="70">
        <v>40057</v>
      </c>
      <c r="B84" s="124" t="str">
        <f>MONTH(Indice_UCI[[#This Row],[Período]])&amp;YEAR(Indice_UCI[[#This Row],[Período]])</f>
        <v>92009</v>
      </c>
      <c r="C84" s="20">
        <v>84.315700000000007</v>
      </c>
      <c r="D84" s="20">
        <v>96.282300000000006</v>
      </c>
      <c r="E84" s="20">
        <v>83.625399999999999</v>
      </c>
    </row>
    <row r="85" spans="1:5" x14ac:dyDescent="0.3">
      <c r="A85" s="70">
        <v>40087</v>
      </c>
      <c r="B85" s="124" t="str">
        <f>MONTH(Indice_UCI[[#This Row],[Período]])&amp;YEAR(Indice_UCI[[#This Row],[Período]])</f>
        <v>102009</v>
      </c>
      <c r="C85" s="20">
        <v>84.819400000000002</v>
      </c>
      <c r="D85" s="20">
        <v>96.710300000000004</v>
      </c>
      <c r="E85" s="20">
        <v>84.133499999999998</v>
      </c>
    </row>
    <row r="86" spans="1:5" x14ac:dyDescent="0.3">
      <c r="A86" s="70">
        <v>40118</v>
      </c>
      <c r="B86" s="124" t="str">
        <f>MONTH(Indice_UCI[[#This Row],[Período]])&amp;YEAR(Indice_UCI[[#This Row],[Período]])</f>
        <v>112009</v>
      </c>
      <c r="C86" s="20">
        <v>84.234300000000005</v>
      </c>
      <c r="D86" s="20">
        <v>97.078500000000005</v>
      </c>
      <c r="E86" s="20">
        <v>83.493399999999994</v>
      </c>
    </row>
    <row r="87" spans="1:5" x14ac:dyDescent="0.3">
      <c r="A87" s="70">
        <v>40148</v>
      </c>
      <c r="B87" s="124" t="str">
        <f>MONTH(Indice_UCI[[#This Row],[Período]])&amp;YEAR(Indice_UCI[[#This Row],[Período]])</f>
        <v>122009</v>
      </c>
      <c r="C87" s="20">
        <v>83.064999999999998</v>
      </c>
      <c r="D87" s="20">
        <v>96.749700000000004</v>
      </c>
      <c r="E87" s="20">
        <v>82.275499999999994</v>
      </c>
    </row>
    <row r="88" spans="1:5" x14ac:dyDescent="0.3">
      <c r="A88" s="70">
        <v>40179</v>
      </c>
      <c r="B88" s="124" t="str">
        <f>MONTH(Indice_UCI[[#This Row],[Período]])&amp;YEAR(Indice_UCI[[#This Row],[Período]])</f>
        <v>12010</v>
      </c>
      <c r="C88" s="20">
        <v>82.405600000000007</v>
      </c>
      <c r="D88" s="20">
        <v>96.049899999999994</v>
      </c>
      <c r="E88" s="20">
        <v>81.618499999999997</v>
      </c>
    </row>
    <row r="89" spans="1:5" x14ac:dyDescent="0.3">
      <c r="A89" s="70">
        <v>40210</v>
      </c>
      <c r="B89" s="124" t="str">
        <f>MONTH(Indice_UCI[[#This Row],[Período]])&amp;YEAR(Indice_UCI[[#This Row],[Período]])</f>
        <v>22010</v>
      </c>
      <c r="C89" s="20">
        <v>83.160700000000006</v>
      </c>
      <c r="D89" s="20">
        <v>96.365600000000001</v>
      </c>
      <c r="E89" s="20">
        <v>82.398899999999998</v>
      </c>
    </row>
    <row r="90" spans="1:5" x14ac:dyDescent="0.3">
      <c r="A90" s="70">
        <v>40238</v>
      </c>
      <c r="B90" s="124" t="str">
        <f>MONTH(Indice_UCI[[#This Row],[Período]])&amp;YEAR(Indice_UCI[[#This Row],[Período]])</f>
        <v>32010</v>
      </c>
      <c r="C90" s="20">
        <v>84.973699999999994</v>
      </c>
      <c r="D90" s="20">
        <v>97.120900000000006</v>
      </c>
      <c r="E90" s="20">
        <v>84.272999999999996</v>
      </c>
    </row>
    <row r="91" spans="1:5" x14ac:dyDescent="0.3">
      <c r="A91" s="70">
        <v>40269</v>
      </c>
      <c r="B91" s="124" t="str">
        <f>MONTH(Indice_UCI[[#This Row],[Período]])&amp;YEAR(Indice_UCI[[#This Row],[Período]])</f>
        <v>42010</v>
      </c>
      <c r="C91" s="20">
        <v>85.371600000000001</v>
      </c>
      <c r="D91" s="20">
        <v>95.836399999999998</v>
      </c>
      <c r="E91" s="20">
        <v>84.767899999999997</v>
      </c>
    </row>
    <row r="92" spans="1:5" x14ac:dyDescent="0.3">
      <c r="A92" s="70">
        <v>40299</v>
      </c>
      <c r="B92" s="124" t="str">
        <f>MONTH(Indice_UCI[[#This Row],[Período]])&amp;YEAR(Indice_UCI[[#This Row],[Período]])</f>
        <v>52010</v>
      </c>
      <c r="C92" s="20">
        <v>85.799899999999994</v>
      </c>
      <c r="D92" s="20">
        <v>97.284300000000002</v>
      </c>
      <c r="E92" s="20">
        <v>85.1374</v>
      </c>
    </row>
    <row r="93" spans="1:5" x14ac:dyDescent="0.3">
      <c r="A93" s="70">
        <v>40330</v>
      </c>
      <c r="B93" s="124" t="str">
        <f>MONTH(Indice_UCI[[#This Row],[Período]])&amp;YEAR(Indice_UCI[[#This Row],[Período]])</f>
        <v>62010</v>
      </c>
      <c r="C93" s="20">
        <v>85.047300000000007</v>
      </c>
      <c r="D93" s="20">
        <v>96.4666</v>
      </c>
      <c r="E93" s="20">
        <v>84.388599999999997</v>
      </c>
    </row>
    <row r="94" spans="1:5" x14ac:dyDescent="0.3">
      <c r="A94" s="70">
        <v>40360</v>
      </c>
      <c r="B94" s="124" t="str">
        <f>MONTH(Indice_UCI[[#This Row],[Período]])&amp;YEAR(Indice_UCI[[#This Row],[Período]])</f>
        <v>72010</v>
      </c>
      <c r="C94" s="20">
        <v>86.591800000000006</v>
      </c>
      <c r="D94" s="20">
        <v>96.135099999999994</v>
      </c>
      <c r="E94" s="20">
        <v>86.041300000000007</v>
      </c>
    </row>
    <row r="95" spans="1:5" x14ac:dyDescent="0.3">
      <c r="A95" s="70">
        <v>40391</v>
      </c>
      <c r="B95" s="124" t="str">
        <f>MONTH(Indice_UCI[[#This Row],[Período]])&amp;YEAR(Indice_UCI[[#This Row],[Período]])</f>
        <v>82010</v>
      </c>
      <c r="C95" s="20">
        <v>86.555499999999995</v>
      </c>
      <c r="D95" s="20">
        <v>98.197800000000001</v>
      </c>
      <c r="E95" s="20">
        <v>87.150999999999996</v>
      </c>
    </row>
    <row r="96" spans="1:5" x14ac:dyDescent="0.3">
      <c r="A96" s="70">
        <v>40422</v>
      </c>
      <c r="B96" s="124" t="str">
        <f>MONTH(Indice_UCI[[#This Row],[Período]])&amp;YEAR(Indice_UCI[[#This Row],[Período]])</f>
        <v>92010</v>
      </c>
      <c r="C96" s="20">
        <v>85.031999999999996</v>
      </c>
      <c r="D96" s="20">
        <v>96.988900000000001</v>
      </c>
      <c r="E96" s="20">
        <v>84.342200000000005</v>
      </c>
    </row>
    <row r="97" spans="1:5" x14ac:dyDescent="0.3">
      <c r="A97" s="70">
        <v>40452</v>
      </c>
      <c r="B97" s="124" t="str">
        <f>MONTH(Indice_UCI[[#This Row],[Período]])&amp;YEAR(Indice_UCI[[#This Row],[Período]])</f>
        <v>102010</v>
      </c>
      <c r="C97" s="20">
        <v>87.150999999999996</v>
      </c>
      <c r="D97" s="20">
        <v>96.755200000000002</v>
      </c>
      <c r="E97" s="20">
        <v>85.9315</v>
      </c>
    </row>
    <row r="98" spans="1:5" x14ac:dyDescent="0.3">
      <c r="A98" s="70">
        <v>40483</v>
      </c>
      <c r="B98" s="124" t="str">
        <f>MONTH(Indice_UCI[[#This Row],[Período]])&amp;YEAR(Indice_UCI[[#This Row],[Período]])</f>
        <v>112010</v>
      </c>
      <c r="C98" s="20">
        <v>86.615600000000001</v>
      </c>
      <c r="D98" s="20">
        <v>96.355900000000005</v>
      </c>
      <c r="E98" s="20">
        <v>86.043400000000005</v>
      </c>
    </row>
    <row r="99" spans="1:5" x14ac:dyDescent="0.3">
      <c r="A99" s="70">
        <v>40513</v>
      </c>
      <c r="B99" s="124" t="str">
        <f>MONTH(Indice_UCI[[#This Row],[Período]])&amp;YEAR(Indice_UCI[[#This Row],[Período]])</f>
        <v>122010</v>
      </c>
      <c r="C99" s="20">
        <v>81.285300000000007</v>
      </c>
      <c r="D99" s="20">
        <v>96.978700000000003</v>
      </c>
      <c r="E99" s="20">
        <v>80.363399999999999</v>
      </c>
    </row>
    <row r="100" spans="1:5" x14ac:dyDescent="0.3">
      <c r="A100" s="70">
        <v>40544</v>
      </c>
      <c r="B100" s="124" t="str">
        <f>MONTH(Indice_UCI[[#This Row],[Período]])&amp;YEAR(Indice_UCI[[#This Row],[Período]])</f>
        <v>12011</v>
      </c>
      <c r="C100" s="20">
        <v>82.929100000000005</v>
      </c>
      <c r="D100" s="20">
        <v>95.892499999999998</v>
      </c>
      <c r="E100" s="20">
        <v>82.167599999999993</v>
      </c>
    </row>
    <row r="101" spans="1:5" x14ac:dyDescent="0.3">
      <c r="A101" s="70">
        <v>40575</v>
      </c>
      <c r="B101" s="124" t="str">
        <f>MONTH(Indice_UCI[[#This Row],[Período]])&amp;YEAR(Indice_UCI[[#This Row],[Período]])</f>
        <v>22011</v>
      </c>
      <c r="C101" s="20">
        <v>84.045299999999997</v>
      </c>
      <c r="D101" s="20">
        <v>95.126199999999997</v>
      </c>
      <c r="E101" s="20">
        <v>83.394400000000005</v>
      </c>
    </row>
    <row r="102" spans="1:5" x14ac:dyDescent="0.3">
      <c r="A102" s="70">
        <v>40603</v>
      </c>
      <c r="B102" s="124" t="str">
        <f>MONTH(Indice_UCI[[#This Row],[Período]])&amp;YEAR(Indice_UCI[[#This Row],[Período]])</f>
        <v>32011</v>
      </c>
      <c r="C102" s="20">
        <v>84.713999999999999</v>
      </c>
      <c r="D102" s="20">
        <v>96.827100000000002</v>
      </c>
      <c r="E102" s="20">
        <v>84.002399999999994</v>
      </c>
    </row>
    <row r="103" spans="1:5" x14ac:dyDescent="0.3">
      <c r="A103" s="70">
        <v>40634</v>
      </c>
      <c r="B103" s="124" t="str">
        <f>MONTH(Indice_UCI[[#This Row],[Período]])&amp;YEAR(Indice_UCI[[#This Row],[Período]])</f>
        <v>42011</v>
      </c>
      <c r="C103" s="20">
        <v>84.788899999999998</v>
      </c>
      <c r="D103" s="20">
        <v>96.751499999999993</v>
      </c>
      <c r="E103" s="20">
        <v>84.086200000000005</v>
      </c>
    </row>
    <row r="104" spans="1:5" x14ac:dyDescent="0.3">
      <c r="A104" s="70">
        <v>40664</v>
      </c>
      <c r="B104" s="124" t="str">
        <f>MONTH(Indice_UCI[[#This Row],[Período]])&amp;YEAR(Indice_UCI[[#This Row],[Período]])</f>
        <v>52011</v>
      </c>
      <c r="C104" s="20">
        <v>86.314599999999999</v>
      </c>
      <c r="D104" s="20">
        <v>96.726699999999994</v>
      </c>
      <c r="E104" s="20">
        <v>85.703000000000003</v>
      </c>
    </row>
    <row r="105" spans="1:5" x14ac:dyDescent="0.3">
      <c r="A105" s="70">
        <v>40695</v>
      </c>
      <c r="B105" s="124" t="str">
        <f>MONTH(Indice_UCI[[#This Row],[Período]])&amp;YEAR(Indice_UCI[[#This Row],[Período]])</f>
        <v>62011</v>
      </c>
      <c r="C105" s="20">
        <v>86.173400000000001</v>
      </c>
      <c r="D105" s="20">
        <v>97.219800000000006</v>
      </c>
      <c r="E105" s="20">
        <v>86.047399999999996</v>
      </c>
    </row>
    <row r="106" spans="1:5" x14ac:dyDescent="0.3">
      <c r="A106" s="70">
        <v>40725</v>
      </c>
      <c r="B106" s="124" t="str">
        <f>MONTH(Indice_UCI[[#This Row],[Período]])&amp;YEAR(Indice_UCI[[#This Row],[Período]])</f>
        <v>72011</v>
      </c>
      <c r="C106" s="20">
        <v>86.173400000000001</v>
      </c>
      <c r="D106" s="20">
        <v>97.371399999999994</v>
      </c>
      <c r="E106" s="20">
        <v>85.953699999999998</v>
      </c>
    </row>
    <row r="107" spans="1:5" x14ac:dyDescent="0.3">
      <c r="A107" s="70">
        <v>40756</v>
      </c>
      <c r="B107" s="124" t="str">
        <f>MONTH(Indice_UCI[[#This Row],[Período]])&amp;YEAR(Indice_UCI[[#This Row],[Período]])</f>
        <v>82011</v>
      </c>
      <c r="C107" s="20">
        <v>87.685299999999998</v>
      </c>
      <c r="D107" s="20">
        <v>96.475399999999993</v>
      </c>
      <c r="E107" s="20">
        <v>87.168999999999997</v>
      </c>
    </row>
    <row r="108" spans="1:5" x14ac:dyDescent="0.3">
      <c r="A108" s="70">
        <v>40787</v>
      </c>
      <c r="B108" s="124" t="str">
        <f>MONTH(Indice_UCI[[#This Row],[Período]])&amp;YEAR(Indice_UCI[[#This Row],[Período]])</f>
        <v>92011</v>
      </c>
      <c r="C108" s="20">
        <v>86.667299999999997</v>
      </c>
      <c r="D108" s="20">
        <v>98.333699999999993</v>
      </c>
      <c r="E108" s="20">
        <v>85.981899999999996</v>
      </c>
    </row>
    <row r="109" spans="1:5" x14ac:dyDescent="0.3">
      <c r="A109" s="70">
        <v>40817</v>
      </c>
      <c r="B109" s="124" t="str">
        <f>MONTH(Indice_UCI[[#This Row],[Período]])&amp;YEAR(Indice_UCI[[#This Row],[Período]])</f>
        <v>102011</v>
      </c>
      <c r="C109" s="20">
        <v>85.950199999999995</v>
      </c>
      <c r="D109" s="20">
        <v>97.655799999999999</v>
      </c>
      <c r="E109" s="20">
        <v>85.262600000000006</v>
      </c>
    </row>
    <row r="110" spans="1:5" x14ac:dyDescent="0.3">
      <c r="A110" s="70">
        <v>40848</v>
      </c>
      <c r="B110" s="124" t="str">
        <f>MONTH(Indice_UCI[[#This Row],[Período]])&amp;YEAR(Indice_UCI[[#This Row],[Período]])</f>
        <v>112011</v>
      </c>
      <c r="C110" s="20">
        <v>85.732200000000006</v>
      </c>
      <c r="D110" s="20">
        <v>98.347999999999999</v>
      </c>
      <c r="E110" s="20">
        <v>84.991100000000003</v>
      </c>
    </row>
    <row r="111" spans="1:5" x14ac:dyDescent="0.3">
      <c r="A111" s="70">
        <v>40878</v>
      </c>
      <c r="B111" s="124" t="str">
        <f>MONTH(Indice_UCI[[#This Row],[Período]])&amp;YEAR(Indice_UCI[[#This Row],[Período]])</f>
        <v>122011</v>
      </c>
      <c r="C111" s="20">
        <v>84.193600000000004</v>
      </c>
      <c r="D111" s="20">
        <v>98.722099999999998</v>
      </c>
      <c r="E111" s="20">
        <v>83.340199999999996</v>
      </c>
    </row>
    <row r="112" spans="1:5" x14ac:dyDescent="0.3">
      <c r="A112" s="70">
        <v>40909</v>
      </c>
      <c r="B112" s="124" t="str">
        <f>MONTH(Indice_UCI[[#This Row],[Período]])&amp;YEAR(Indice_UCI[[#This Row],[Período]])</f>
        <v>12012</v>
      </c>
      <c r="C112" s="20">
        <v>83.932599999999994</v>
      </c>
      <c r="D112" s="20">
        <v>97.172200000000004</v>
      </c>
      <c r="E112" s="20">
        <v>83.154899999999998</v>
      </c>
    </row>
    <row r="113" spans="1:5" x14ac:dyDescent="0.3">
      <c r="A113" s="70">
        <v>40940</v>
      </c>
      <c r="B113" s="124" t="str">
        <f>MONTH(Indice_UCI[[#This Row],[Período]])&amp;YEAR(Indice_UCI[[#This Row],[Período]])</f>
        <v>22012</v>
      </c>
      <c r="C113" s="20">
        <v>83.199399999999997</v>
      </c>
      <c r="D113" s="20">
        <v>97.547499999999999</v>
      </c>
      <c r="E113" s="20">
        <v>82.356499999999997</v>
      </c>
    </row>
    <row r="114" spans="1:5" x14ac:dyDescent="0.3">
      <c r="A114" s="70">
        <v>40969</v>
      </c>
      <c r="B114" s="124" t="str">
        <f>MONTH(Indice_UCI[[#This Row],[Período]])&amp;YEAR(Indice_UCI[[#This Row],[Período]])</f>
        <v>32012</v>
      </c>
      <c r="C114" s="20">
        <v>83.526700000000005</v>
      </c>
      <c r="D114" s="20">
        <v>96.814099999999996</v>
      </c>
      <c r="E114" s="20">
        <v>82.746099999999998</v>
      </c>
    </row>
    <row r="115" spans="1:5" x14ac:dyDescent="0.3">
      <c r="A115" s="70">
        <v>41000</v>
      </c>
      <c r="B115" s="124" t="str">
        <f>MONTH(Indice_UCI[[#This Row],[Período]])&amp;YEAR(Indice_UCI[[#This Row],[Período]])</f>
        <v>42012</v>
      </c>
      <c r="C115" s="20">
        <v>83.809399999999997</v>
      </c>
      <c r="D115" s="20">
        <v>98.025800000000004</v>
      </c>
      <c r="E115" s="20">
        <v>82.974299999999999</v>
      </c>
    </row>
    <row r="116" spans="1:5" x14ac:dyDescent="0.3">
      <c r="A116" s="70">
        <v>41030</v>
      </c>
      <c r="B116" s="124" t="str">
        <f>MONTH(Indice_UCI[[#This Row],[Período]])&amp;YEAR(Indice_UCI[[#This Row],[Período]])</f>
        <v>52012</v>
      </c>
      <c r="C116" s="20">
        <v>84.525099999999995</v>
      </c>
      <c r="D116" s="20">
        <v>96.7089</v>
      </c>
      <c r="E116" s="20">
        <v>83.809399999999997</v>
      </c>
    </row>
    <row r="117" spans="1:5" x14ac:dyDescent="0.3">
      <c r="A117" s="70">
        <v>41061</v>
      </c>
      <c r="B117" s="124" t="str">
        <f>MONTH(Indice_UCI[[#This Row],[Período]])&amp;YEAR(Indice_UCI[[#This Row],[Período]])</f>
        <v>62012</v>
      </c>
      <c r="C117" s="20">
        <v>87.150999999999996</v>
      </c>
      <c r="D117" s="20">
        <v>96.654799999999994</v>
      </c>
      <c r="E117" s="20">
        <v>83.415899999999993</v>
      </c>
    </row>
    <row r="118" spans="1:5" x14ac:dyDescent="0.3">
      <c r="A118" s="70">
        <v>41091</v>
      </c>
      <c r="B118" s="124" t="str">
        <f>MONTH(Indice_UCI[[#This Row],[Período]])&amp;YEAR(Indice_UCI[[#This Row],[Período]])</f>
        <v>72012</v>
      </c>
      <c r="C118" s="20">
        <v>84.894099999999995</v>
      </c>
      <c r="D118" s="20">
        <v>96.837699999999998</v>
      </c>
      <c r="E118" s="20">
        <v>84.192499999999995</v>
      </c>
    </row>
    <row r="119" spans="1:5" x14ac:dyDescent="0.3">
      <c r="A119" s="70">
        <v>41122</v>
      </c>
      <c r="B119" s="124" t="str">
        <f>MONTH(Indice_UCI[[#This Row],[Período]])&amp;YEAR(Indice_UCI[[#This Row],[Período]])</f>
        <v>82012</v>
      </c>
      <c r="C119" s="20">
        <v>87.150999999999996</v>
      </c>
      <c r="D119" s="20">
        <v>97.0501</v>
      </c>
      <c r="E119" s="20">
        <v>85.513099999999994</v>
      </c>
    </row>
    <row r="120" spans="1:5" x14ac:dyDescent="0.3">
      <c r="A120" s="70">
        <v>41153</v>
      </c>
      <c r="B120" s="124" t="str">
        <f>MONTH(Indice_UCI[[#This Row],[Período]])&amp;YEAR(Indice_UCI[[#This Row],[Período]])</f>
        <v>92012</v>
      </c>
      <c r="C120" s="20">
        <v>85.7423</v>
      </c>
      <c r="D120" s="20">
        <v>96.989099999999993</v>
      </c>
      <c r="E120" s="20">
        <v>85.081599999999995</v>
      </c>
    </row>
    <row r="121" spans="1:5" x14ac:dyDescent="0.3">
      <c r="A121" s="70">
        <v>41183</v>
      </c>
      <c r="B121" s="124" t="str">
        <f>MONTH(Indice_UCI[[#This Row],[Período]])&amp;YEAR(Indice_UCI[[#This Row],[Período]])</f>
        <v>102012</v>
      </c>
      <c r="C121" s="20">
        <v>87.150999999999996</v>
      </c>
      <c r="D121" s="20">
        <v>97.099500000000006</v>
      </c>
      <c r="E121" s="20">
        <v>84.843699999999998</v>
      </c>
    </row>
    <row r="122" spans="1:5" x14ac:dyDescent="0.3">
      <c r="A122" s="70">
        <v>41214</v>
      </c>
      <c r="B122" s="124" t="str">
        <f>MONTH(Indice_UCI[[#This Row],[Período]])&amp;YEAR(Indice_UCI[[#This Row],[Período]])</f>
        <v>112012</v>
      </c>
      <c r="C122" s="20">
        <v>85.578400000000002</v>
      </c>
      <c r="D122" s="20">
        <v>97.100499999999997</v>
      </c>
      <c r="E122" s="20">
        <v>84.901600000000002</v>
      </c>
    </row>
    <row r="123" spans="1:5" x14ac:dyDescent="0.3">
      <c r="A123" s="70">
        <v>41244</v>
      </c>
      <c r="B123" s="124" t="str">
        <f>MONTH(Indice_UCI[[#This Row],[Período]])&amp;YEAR(Indice_UCI[[#This Row],[Período]])</f>
        <v>122012</v>
      </c>
      <c r="C123" s="20">
        <v>84.827299999999994</v>
      </c>
      <c r="D123" s="20">
        <v>96.970200000000006</v>
      </c>
      <c r="E123" s="20">
        <v>84.114000000000004</v>
      </c>
    </row>
    <row r="124" spans="1:5" x14ac:dyDescent="0.3">
      <c r="A124" s="70">
        <v>41275</v>
      </c>
      <c r="B124" s="124" t="str">
        <f>MONTH(Indice_UCI[[#This Row],[Período]])&amp;YEAR(Indice_UCI[[#This Row],[Período]])</f>
        <v>12013</v>
      </c>
      <c r="C124" s="20">
        <v>84.4071</v>
      </c>
      <c r="D124" s="20">
        <v>97.934399999999997</v>
      </c>
      <c r="E124" s="20">
        <v>83.612399999999994</v>
      </c>
    </row>
    <row r="125" spans="1:5" x14ac:dyDescent="0.3">
      <c r="A125" s="70">
        <v>41306</v>
      </c>
      <c r="B125" s="124" t="str">
        <f>MONTH(Indice_UCI[[#This Row],[Período]])&amp;YEAR(Indice_UCI[[#This Row],[Período]])</f>
        <v>22013</v>
      </c>
      <c r="C125" s="20">
        <v>81.642300000000006</v>
      </c>
      <c r="D125" s="20">
        <v>96.522300000000001</v>
      </c>
      <c r="E125" s="20">
        <v>80.768199999999993</v>
      </c>
    </row>
    <row r="126" spans="1:5" x14ac:dyDescent="0.3">
      <c r="A126" s="70">
        <v>41334</v>
      </c>
      <c r="B126" s="124" t="str">
        <f>MONTH(Indice_UCI[[#This Row],[Período]])&amp;YEAR(Indice_UCI[[#This Row],[Período]])</f>
        <v>32013</v>
      </c>
      <c r="C126" s="20">
        <v>84.040400000000005</v>
      </c>
      <c r="D126" s="20">
        <v>96.526799999999994</v>
      </c>
      <c r="E126" s="20">
        <v>83.307000000000002</v>
      </c>
    </row>
    <row r="127" spans="1:5" x14ac:dyDescent="0.3">
      <c r="A127" s="70">
        <v>41365</v>
      </c>
      <c r="B127" s="124" t="str">
        <f>MONTH(Indice_UCI[[#This Row],[Período]])&amp;YEAR(Indice_UCI[[#This Row],[Período]])</f>
        <v>42013</v>
      </c>
      <c r="C127" s="20">
        <v>87.150999999999996</v>
      </c>
      <c r="D127" s="20">
        <v>96.040099999999995</v>
      </c>
      <c r="E127" s="20">
        <v>84.621600000000001</v>
      </c>
    </row>
    <row r="128" spans="1:5" x14ac:dyDescent="0.3">
      <c r="A128" s="70">
        <v>41395</v>
      </c>
      <c r="B128" s="124" t="str">
        <f>MONTH(Indice_UCI[[#This Row],[Período]])&amp;YEAR(Indice_UCI[[#This Row],[Período]])</f>
        <v>52013</v>
      </c>
      <c r="C128" s="20">
        <v>86.173400000000001</v>
      </c>
      <c r="D128" s="20">
        <v>97.222999999999999</v>
      </c>
      <c r="E128" s="20">
        <v>85.126499999999993</v>
      </c>
    </row>
    <row r="129" spans="1:5" x14ac:dyDescent="0.3">
      <c r="A129" s="70">
        <v>41426</v>
      </c>
      <c r="B129" s="124" t="str">
        <f>MONTH(Indice_UCI[[#This Row],[Período]])&amp;YEAR(Indice_UCI[[#This Row],[Período]])</f>
        <v>62013</v>
      </c>
      <c r="C129" s="20">
        <v>85.117099999999994</v>
      </c>
      <c r="D129" s="20">
        <v>96.819699999999997</v>
      </c>
      <c r="E129" s="20">
        <v>84.441999999999993</v>
      </c>
    </row>
    <row r="130" spans="1:5" x14ac:dyDescent="0.3">
      <c r="A130" s="70">
        <v>41456</v>
      </c>
      <c r="B130" s="124" t="str">
        <f>MONTH(Indice_UCI[[#This Row],[Período]])&amp;YEAR(Indice_UCI[[#This Row],[Período]])</f>
        <v>72013</v>
      </c>
      <c r="C130" s="20">
        <v>84.2453</v>
      </c>
      <c r="D130" s="20">
        <v>96.431899999999999</v>
      </c>
      <c r="E130" s="20">
        <v>83.542299999999997</v>
      </c>
    </row>
    <row r="131" spans="1:5" x14ac:dyDescent="0.3">
      <c r="A131" s="70">
        <v>41487</v>
      </c>
      <c r="B131" s="124" t="str">
        <f>MONTH(Indice_UCI[[#This Row],[Período]])&amp;YEAR(Indice_UCI[[#This Row],[Período]])</f>
        <v>82013</v>
      </c>
      <c r="C131" s="20">
        <v>85.392799999999994</v>
      </c>
      <c r="D131" s="20">
        <v>96.279200000000003</v>
      </c>
      <c r="E131" s="20">
        <v>84.764799999999994</v>
      </c>
    </row>
    <row r="132" spans="1:5" x14ac:dyDescent="0.3">
      <c r="A132" s="70">
        <v>41518</v>
      </c>
      <c r="B132" s="124" t="str">
        <f>MONTH(Indice_UCI[[#This Row],[Período]])&amp;YEAR(Indice_UCI[[#This Row],[Período]])</f>
        <v>92013</v>
      </c>
      <c r="C132" s="20">
        <v>84.073599999999999</v>
      </c>
      <c r="D132" s="20">
        <v>96.003799999999998</v>
      </c>
      <c r="E132" s="20">
        <v>83.385400000000004</v>
      </c>
    </row>
    <row r="133" spans="1:5" x14ac:dyDescent="0.3">
      <c r="A133" s="70">
        <v>41548</v>
      </c>
      <c r="B133" s="124" t="str">
        <f>MONTH(Indice_UCI[[#This Row],[Período]])&amp;YEAR(Indice_UCI[[#This Row],[Período]])</f>
        <v>102013</v>
      </c>
      <c r="C133" s="20">
        <v>84.914000000000001</v>
      </c>
      <c r="D133" s="20">
        <v>96.765900000000002</v>
      </c>
      <c r="E133" s="20">
        <v>84.2303</v>
      </c>
    </row>
    <row r="134" spans="1:5" x14ac:dyDescent="0.3">
      <c r="A134" s="70">
        <v>41579</v>
      </c>
      <c r="B134" s="124" t="str">
        <f>MONTH(Indice_UCI[[#This Row],[Período]])&amp;YEAR(Indice_UCI[[#This Row],[Período]])</f>
        <v>112013</v>
      </c>
      <c r="C134" s="20">
        <v>87.150999999999996</v>
      </c>
      <c r="D134" s="20">
        <v>97.043800000000005</v>
      </c>
      <c r="E134" s="20">
        <v>84.736800000000002</v>
      </c>
    </row>
    <row r="135" spans="1:5" x14ac:dyDescent="0.3">
      <c r="A135" s="70">
        <v>41609</v>
      </c>
      <c r="B135" s="124" t="str">
        <f>MONTH(Indice_UCI[[#This Row],[Período]])&amp;YEAR(Indice_UCI[[#This Row],[Período]])</f>
        <v>122013</v>
      </c>
      <c r="C135" s="20">
        <v>87.150999999999996</v>
      </c>
      <c r="D135" s="20">
        <v>97.564800000000005</v>
      </c>
      <c r="E135" s="20">
        <v>83.468199999999996</v>
      </c>
    </row>
    <row r="136" spans="1:5" x14ac:dyDescent="0.3">
      <c r="A136" s="70">
        <v>41640</v>
      </c>
      <c r="B136" s="124" t="str">
        <f>MONTH(Indice_UCI[[#This Row],[Período]])&amp;YEAR(Indice_UCI[[#This Row],[Período]])</f>
        <v>12014</v>
      </c>
      <c r="C136" s="20">
        <v>85.6006</v>
      </c>
      <c r="D136" s="20">
        <v>96.572500000000005</v>
      </c>
      <c r="E136" s="20">
        <v>84.956100000000006</v>
      </c>
    </row>
    <row r="137" spans="1:5" x14ac:dyDescent="0.3">
      <c r="A137" s="70">
        <v>41671</v>
      </c>
      <c r="B137" s="124" t="str">
        <f>MONTH(Indice_UCI[[#This Row],[Período]])&amp;YEAR(Indice_UCI[[#This Row],[Período]])</f>
        <v>22014</v>
      </c>
      <c r="C137" s="20">
        <v>84.494900000000001</v>
      </c>
      <c r="D137" s="20">
        <v>96.993799999999993</v>
      </c>
      <c r="E137" s="20">
        <v>83.7607</v>
      </c>
    </row>
    <row r="138" spans="1:5" x14ac:dyDescent="0.3">
      <c r="A138" s="70">
        <v>41699</v>
      </c>
      <c r="B138" s="124" t="str">
        <f>MONTH(Indice_UCI[[#This Row],[Período]])&amp;YEAR(Indice_UCI[[#This Row],[Período]])</f>
        <v>32014</v>
      </c>
      <c r="C138" s="20">
        <v>87.150999999999996</v>
      </c>
      <c r="D138" s="20">
        <v>96.470399999999998</v>
      </c>
      <c r="E138" s="20">
        <v>83.661799999999999</v>
      </c>
    </row>
    <row r="139" spans="1:5" x14ac:dyDescent="0.3">
      <c r="A139" s="70">
        <v>41730</v>
      </c>
      <c r="B139" s="124" t="str">
        <f>MONTH(Indice_UCI[[#This Row],[Período]])&amp;YEAR(Indice_UCI[[#This Row],[Período]])</f>
        <v>42014</v>
      </c>
      <c r="C139" s="20">
        <v>84.863200000000006</v>
      </c>
      <c r="D139" s="20">
        <v>96.394400000000005</v>
      </c>
      <c r="E139" s="20">
        <v>84.185900000000004</v>
      </c>
    </row>
    <row r="140" spans="1:5" x14ac:dyDescent="0.3">
      <c r="A140" s="70">
        <v>41760</v>
      </c>
      <c r="B140" s="124" t="str">
        <f>MONTH(Indice_UCI[[#This Row],[Período]])&amp;YEAR(Indice_UCI[[#This Row],[Período]])</f>
        <v>52014</v>
      </c>
      <c r="C140" s="20">
        <v>85.942899999999995</v>
      </c>
      <c r="D140" s="20">
        <v>95.474699999999999</v>
      </c>
      <c r="E140" s="20">
        <v>85.382999999999996</v>
      </c>
    </row>
    <row r="141" spans="1:5" x14ac:dyDescent="0.3">
      <c r="A141" s="70">
        <v>41791</v>
      </c>
      <c r="B141" s="124" t="str">
        <f>MONTH(Indice_UCI[[#This Row],[Período]])&amp;YEAR(Indice_UCI[[#This Row],[Período]])</f>
        <v>62014</v>
      </c>
      <c r="C141" s="20">
        <v>83.740700000000004</v>
      </c>
      <c r="D141" s="20">
        <v>96.676699999999997</v>
      </c>
      <c r="E141" s="20">
        <v>82.980800000000002</v>
      </c>
    </row>
    <row r="142" spans="1:5" x14ac:dyDescent="0.3">
      <c r="A142" s="70">
        <v>41821</v>
      </c>
      <c r="B142" s="124" t="str">
        <f>MONTH(Indice_UCI[[#This Row],[Período]])&amp;YEAR(Indice_UCI[[#This Row],[Período]])</f>
        <v>72014</v>
      </c>
      <c r="C142" s="20">
        <v>85.608099999999993</v>
      </c>
      <c r="D142" s="20">
        <v>98.463899999999995</v>
      </c>
      <c r="E142" s="20">
        <v>84.852900000000005</v>
      </c>
    </row>
    <row r="143" spans="1:5" x14ac:dyDescent="0.3">
      <c r="A143" s="70">
        <v>41852</v>
      </c>
      <c r="B143" s="124" t="str">
        <f>MONTH(Indice_UCI[[#This Row],[Período]])&amp;YEAR(Indice_UCI[[#This Row],[Período]])</f>
        <v>82014</v>
      </c>
      <c r="C143" s="20">
        <v>86.035399999999996</v>
      </c>
      <c r="D143" s="20">
        <v>96.896900000000002</v>
      </c>
      <c r="E143" s="20">
        <v>85.397300000000001</v>
      </c>
    </row>
    <row r="144" spans="1:5" x14ac:dyDescent="0.3">
      <c r="A144" s="70">
        <v>41883</v>
      </c>
      <c r="B144" s="124" t="str">
        <f>MONTH(Indice_UCI[[#This Row],[Período]])&amp;YEAR(Indice_UCI[[#This Row],[Período]])</f>
        <v>92014</v>
      </c>
      <c r="C144" s="20">
        <v>85.961500000000001</v>
      </c>
      <c r="D144" s="20">
        <v>96.158100000000005</v>
      </c>
      <c r="E144" s="20">
        <v>85.362499999999997</v>
      </c>
    </row>
    <row r="145" spans="1:5" x14ac:dyDescent="0.3">
      <c r="A145" s="70">
        <v>41913</v>
      </c>
      <c r="B145" s="124" t="str">
        <f>MONTH(Indice_UCI[[#This Row],[Período]])&amp;YEAR(Indice_UCI[[#This Row],[Período]])</f>
        <v>102014</v>
      </c>
      <c r="C145" s="20">
        <v>86.173400000000001</v>
      </c>
      <c r="D145" s="20">
        <v>96.545199999999994</v>
      </c>
      <c r="E145" s="20">
        <v>85.979299999999995</v>
      </c>
    </row>
    <row r="146" spans="1:5" x14ac:dyDescent="0.3">
      <c r="A146" s="70">
        <v>41944</v>
      </c>
      <c r="B146" s="124" t="str">
        <f>MONTH(Indice_UCI[[#This Row],[Período]])&amp;YEAR(Indice_UCI[[#This Row],[Período]])</f>
        <v>112014</v>
      </c>
      <c r="C146" s="20">
        <v>84.58</v>
      </c>
      <c r="D146" s="20">
        <v>96.653000000000006</v>
      </c>
      <c r="E146" s="20">
        <v>83.870800000000003</v>
      </c>
    </row>
    <row r="147" spans="1:5" x14ac:dyDescent="0.3">
      <c r="A147" s="70">
        <v>41974</v>
      </c>
      <c r="B147" s="125" t="str">
        <f>MONTH(Indice_UCI[[#This Row],[Período]])&amp;YEAR(Indice_UCI[[#This Row],[Período]])</f>
        <v>122014</v>
      </c>
      <c r="C147" s="21">
        <v>84.386899999999997</v>
      </c>
      <c r="D147" s="21">
        <v>97.401499999999999</v>
      </c>
      <c r="E147" s="21">
        <v>83.622299999999996</v>
      </c>
    </row>
    <row r="148" spans="1:5" x14ac:dyDescent="0.3">
      <c r="A148" s="70">
        <v>42005</v>
      </c>
      <c r="B148" s="124" t="str">
        <f>MONTH(Indice_UCI[[#This Row],[Período]])&amp;YEAR(Indice_UCI[[#This Row],[Período]])</f>
        <v>12015</v>
      </c>
      <c r="C148" s="20">
        <v>84.221199999999996</v>
      </c>
      <c r="D148" s="20">
        <v>96.042400000000001</v>
      </c>
      <c r="E148" s="20">
        <v>83.526799999999994</v>
      </c>
    </row>
    <row r="149" spans="1:5" x14ac:dyDescent="0.3">
      <c r="A149" s="70">
        <v>42036</v>
      </c>
      <c r="B149" s="124" t="str">
        <f>MONTH(Indice_UCI[[#This Row],[Período]])&amp;YEAR(Indice_UCI[[#This Row],[Período]])</f>
        <v>22015</v>
      </c>
      <c r="C149" s="20">
        <v>83.3476</v>
      </c>
      <c r="D149" s="20">
        <v>96.768799999999999</v>
      </c>
      <c r="E149" s="20">
        <v>82.559200000000004</v>
      </c>
    </row>
    <row r="150" spans="1:5" x14ac:dyDescent="0.3">
      <c r="A150" s="70">
        <v>42064</v>
      </c>
      <c r="B150" s="124" t="str">
        <f>MONTH(Indice_UCI[[#This Row],[Período]])&amp;YEAR(Indice_UCI[[#This Row],[Período]])</f>
        <v>32015</v>
      </c>
      <c r="C150" s="20">
        <v>84.528999999999996</v>
      </c>
      <c r="D150" s="20">
        <v>97.378200000000007</v>
      </c>
      <c r="E150" s="20">
        <v>83.774199999999993</v>
      </c>
    </row>
    <row r="151" spans="1:5" x14ac:dyDescent="0.3">
      <c r="A151" s="70">
        <v>42095</v>
      </c>
      <c r="B151" s="124" t="str">
        <f>MONTH(Indice_UCI[[#This Row],[Período]])&amp;YEAR(Indice_UCI[[#This Row],[Período]])</f>
        <v>42015</v>
      </c>
      <c r="C151" s="20">
        <v>83.134699999999995</v>
      </c>
      <c r="D151" s="20">
        <v>97.215400000000002</v>
      </c>
      <c r="E151" s="20">
        <v>82.307500000000005</v>
      </c>
    </row>
    <row r="152" spans="1:5" x14ac:dyDescent="0.3">
      <c r="A152" s="70">
        <v>42125</v>
      </c>
      <c r="B152" s="124" t="str">
        <f>MONTH(Indice_UCI[[#This Row],[Período]])&amp;YEAR(Indice_UCI[[#This Row],[Período]])</f>
        <v>52015</v>
      </c>
      <c r="C152" s="20">
        <v>83.582300000000004</v>
      </c>
      <c r="D152" s="20">
        <v>95.819900000000004</v>
      </c>
      <c r="E152" s="20">
        <v>82.863399999999999</v>
      </c>
    </row>
    <row r="153" spans="1:5" x14ac:dyDescent="0.3">
      <c r="A153" s="70">
        <v>42156</v>
      </c>
      <c r="B153" s="124" t="str">
        <f>MONTH(Indice_UCI[[#This Row],[Período]])&amp;YEAR(Indice_UCI[[#This Row],[Período]])</f>
        <v>62015</v>
      </c>
      <c r="C153" s="20">
        <v>81.716899999999995</v>
      </c>
      <c r="D153" s="20">
        <v>98.400899999999993</v>
      </c>
      <c r="E153" s="20">
        <v>80.736800000000002</v>
      </c>
    </row>
    <row r="154" spans="1:5" x14ac:dyDescent="0.3">
      <c r="A154" s="70">
        <v>42186</v>
      </c>
      <c r="B154" s="124" t="str">
        <f>MONTH(Indice_UCI[[#This Row],[Período]])&amp;YEAR(Indice_UCI[[#This Row],[Período]])</f>
        <v>72015</v>
      </c>
      <c r="C154" s="20">
        <v>81.474500000000006</v>
      </c>
      <c r="D154" s="20">
        <v>98.3553</v>
      </c>
      <c r="E154" s="20">
        <v>80.482900000000001</v>
      </c>
    </row>
    <row r="155" spans="1:5" x14ac:dyDescent="0.3">
      <c r="A155" s="70">
        <v>42217</v>
      </c>
      <c r="B155" s="124" t="str">
        <f>MONTH(Indice_UCI[[#This Row],[Período]])&amp;YEAR(Indice_UCI[[#This Row],[Período]])</f>
        <v>82015</v>
      </c>
      <c r="C155" s="20">
        <v>82.1995</v>
      </c>
      <c r="D155" s="20">
        <v>97.595799999999997</v>
      </c>
      <c r="E155" s="20">
        <v>81.295000000000002</v>
      </c>
    </row>
    <row r="156" spans="1:5" x14ac:dyDescent="0.3">
      <c r="A156" s="70">
        <v>42248</v>
      </c>
      <c r="B156" s="124" t="str">
        <f>MONTH(Indice_UCI[[#This Row],[Período]])&amp;YEAR(Indice_UCI[[#This Row],[Período]])</f>
        <v>92015</v>
      </c>
      <c r="C156" s="20">
        <v>82.3339</v>
      </c>
      <c r="D156" s="20">
        <v>97.638499999999993</v>
      </c>
      <c r="E156" s="20">
        <v>81.434799999999996</v>
      </c>
    </row>
    <row r="157" spans="1:5" x14ac:dyDescent="0.3">
      <c r="A157" s="70">
        <v>42278</v>
      </c>
      <c r="B157" s="124" t="str">
        <f>MONTH(Indice_UCI[[#This Row],[Período]])&amp;YEAR(Indice_UCI[[#This Row],[Período]])</f>
        <v>102015</v>
      </c>
      <c r="C157" s="20">
        <v>82.425799999999995</v>
      </c>
      <c r="D157" s="20">
        <v>98.373999999999995</v>
      </c>
      <c r="E157" s="20">
        <v>81.488900000000001</v>
      </c>
    </row>
    <row r="158" spans="1:5" x14ac:dyDescent="0.3">
      <c r="A158" s="70">
        <v>42309</v>
      </c>
      <c r="B158" s="124" t="str">
        <f>MONTH(Indice_UCI[[#This Row],[Período]])&amp;YEAR(Indice_UCI[[#This Row],[Período]])</f>
        <v>112015</v>
      </c>
      <c r="C158" s="20">
        <v>81.141999999999996</v>
      </c>
      <c r="D158" s="20">
        <v>94.695099999999996</v>
      </c>
      <c r="E158" s="20">
        <v>80.3459</v>
      </c>
    </row>
    <row r="159" spans="1:5" x14ac:dyDescent="0.3">
      <c r="A159" s="70">
        <v>42339</v>
      </c>
      <c r="B159" s="124" t="str">
        <f>MONTH(Indice_UCI[[#This Row],[Período]])&amp;YEAR(Indice_UCI[[#This Row],[Período]])</f>
        <v>122015</v>
      </c>
      <c r="C159" s="20">
        <v>80.268699999999995</v>
      </c>
      <c r="D159" s="20">
        <v>98.212800000000001</v>
      </c>
      <c r="E159" s="20">
        <v>79.200100000000006</v>
      </c>
    </row>
    <row r="160" spans="1:5" x14ac:dyDescent="0.3">
      <c r="A160" s="70">
        <v>42370</v>
      </c>
      <c r="B160" s="124" t="str">
        <f>MONTH(Indice_UCI[[#This Row],[Período]])&amp;YEAR(Indice_UCI[[#This Row],[Período]])</f>
        <v>12016</v>
      </c>
      <c r="C160" s="20">
        <v>79.417000000000002</v>
      </c>
      <c r="D160" s="20">
        <v>96.373699999999999</v>
      </c>
      <c r="E160" s="20">
        <v>78.407300000000006</v>
      </c>
    </row>
    <row r="161" spans="1:5" x14ac:dyDescent="0.3">
      <c r="A161" s="70">
        <v>42401</v>
      </c>
      <c r="B161" s="124" t="str">
        <f>MONTH(Indice_UCI[[#This Row],[Período]])&amp;YEAR(Indice_UCI[[#This Row],[Período]])</f>
        <v>22016</v>
      </c>
      <c r="C161" s="20">
        <v>78.603999999999999</v>
      </c>
      <c r="D161" s="20">
        <v>96.197199999999995</v>
      </c>
      <c r="E161" s="20">
        <v>77.556299999999993</v>
      </c>
    </row>
    <row r="162" spans="1:5" x14ac:dyDescent="0.3">
      <c r="A162" s="70">
        <v>42430</v>
      </c>
      <c r="B162" s="124" t="str">
        <f>MONTH(Indice_UCI[[#This Row],[Período]])&amp;YEAR(Indice_UCI[[#This Row],[Período]])</f>
        <v>32016</v>
      </c>
      <c r="C162" s="20">
        <v>79.540400000000005</v>
      </c>
      <c r="D162" s="20">
        <v>97.537700000000001</v>
      </c>
      <c r="E162" s="20">
        <v>78.468599999999995</v>
      </c>
    </row>
    <row r="163" spans="1:5" x14ac:dyDescent="0.3">
      <c r="A163" s="70">
        <v>42461</v>
      </c>
      <c r="B163" s="124" t="str">
        <f>MONTH(Indice_UCI[[#This Row],[Período]])&amp;YEAR(Indice_UCI[[#This Row],[Período]])</f>
        <v>42016</v>
      </c>
      <c r="C163" s="20">
        <v>79.456000000000003</v>
      </c>
      <c r="D163" s="20">
        <v>96.005899999999997</v>
      </c>
      <c r="E163" s="20">
        <v>78.470399999999998</v>
      </c>
    </row>
    <row r="164" spans="1:5" x14ac:dyDescent="0.3">
      <c r="A164" s="70">
        <v>42491</v>
      </c>
      <c r="B164" s="124" t="str">
        <f>MONTH(Indice_UCI[[#This Row],[Período]])&amp;YEAR(Indice_UCI[[#This Row],[Período]])</f>
        <v>52016</v>
      </c>
      <c r="C164" s="20">
        <v>79.488699999999994</v>
      </c>
      <c r="D164" s="20">
        <v>96.466200000000001</v>
      </c>
      <c r="E164" s="20">
        <v>78.477699999999999</v>
      </c>
    </row>
    <row r="165" spans="1:5" x14ac:dyDescent="0.3">
      <c r="A165" s="70">
        <v>42522</v>
      </c>
      <c r="B165" s="124" t="str">
        <f>MONTH(Indice_UCI[[#This Row],[Período]])&amp;YEAR(Indice_UCI[[#This Row],[Período]])</f>
        <v>62016</v>
      </c>
      <c r="C165" s="20">
        <v>78.768199999999993</v>
      </c>
      <c r="D165" s="20">
        <v>96.918499999999995</v>
      </c>
      <c r="E165" s="20">
        <v>77.687399999999997</v>
      </c>
    </row>
    <row r="166" spans="1:5" x14ac:dyDescent="0.3">
      <c r="A166" s="70">
        <v>42552</v>
      </c>
      <c r="B166" s="124" t="str">
        <f>MONTH(Indice_UCI[[#This Row],[Período]])&amp;YEAR(Indice_UCI[[#This Row],[Período]])</f>
        <v>72016</v>
      </c>
      <c r="C166" s="20">
        <v>77.970200000000006</v>
      </c>
      <c r="D166" s="20">
        <v>97.260499999999993</v>
      </c>
      <c r="E166" s="20">
        <v>76.821399999999997</v>
      </c>
    </row>
    <row r="167" spans="1:5" x14ac:dyDescent="0.3">
      <c r="A167" s="70">
        <v>42583</v>
      </c>
      <c r="B167" s="124" t="str">
        <f>MONTH(Indice_UCI[[#This Row],[Período]])&amp;YEAR(Indice_UCI[[#This Row],[Período]])</f>
        <v>82016</v>
      </c>
      <c r="C167" s="72">
        <v>79.094099999999997</v>
      </c>
      <c r="D167" s="20">
        <v>92.655500000000004</v>
      </c>
      <c r="E167" s="20">
        <v>78.284499999999994</v>
      </c>
    </row>
    <row r="168" spans="1:5" x14ac:dyDescent="0.3">
      <c r="A168" s="70">
        <v>42614</v>
      </c>
      <c r="B168" s="124" t="str">
        <f>MONTH(Indice_UCI[[#This Row],[Período]])&amp;YEAR(Indice_UCI[[#This Row],[Período]])</f>
        <v>92016</v>
      </c>
      <c r="C168" s="20">
        <v>78.494200000000006</v>
      </c>
      <c r="D168" s="20">
        <v>91.279600000000002</v>
      </c>
      <c r="E168" s="20">
        <v>77.730999999999995</v>
      </c>
    </row>
    <row r="169" spans="1:5" x14ac:dyDescent="0.3">
      <c r="A169" s="70">
        <v>42644</v>
      </c>
      <c r="B169" s="124" t="str">
        <f>MONTH(Indice_UCI[[#This Row],[Período]])&amp;YEAR(Indice_UCI[[#This Row],[Período]])</f>
        <v>102016</v>
      </c>
      <c r="C169" s="20">
        <v>76.460999999999999</v>
      </c>
      <c r="D169" s="20">
        <v>93.135599999999997</v>
      </c>
      <c r="E169" s="20">
        <v>75.468000000000004</v>
      </c>
    </row>
    <row r="170" spans="1:5" x14ac:dyDescent="0.3">
      <c r="A170" s="70">
        <v>42675</v>
      </c>
      <c r="B170" s="124" t="str">
        <f>MONTH(Indice_UCI[[#This Row],[Período]])&amp;YEAR(Indice_UCI[[#This Row],[Período]])</f>
        <v>112016</v>
      </c>
      <c r="C170" s="20">
        <v>76.363900000000001</v>
      </c>
      <c r="D170" s="20">
        <v>91.752499999999998</v>
      </c>
      <c r="E170" s="20">
        <v>75.447400000000002</v>
      </c>
    </row>
    <row r="171" spans="1:5" x14ac:dyDescent="0.3">
      <c r="A171" s="70">
        <v>42705</v>
      </c>
      <c r="B171" s="124" t="str">
        <f>MONTH(Indice_UCI[[#This Row],[Período]])&amp;YEAR(Indice_UCI[[#This Row],[Período]])</f>
        <v>122016</v>
      </c>
      <c r="C171" s="72">
        <v>75.031599999999997</v>
      </c>
      <c r="D171" s="20">
        <v>91.599800000000002</v>
      </c>
      <c r="E171" s="20">
        <v>74.044899999999998</v>
      </c>
    </row>
    <row r="172" spans="1:5" x14ac:dyDescent="0.3">
      <c r="A172" s="70">
        <v>42736</v>
      </c>
      <c r="B172" s="124" t="str">
        <f>MONTH(Indice_UCI[[#This Row],[Período]])&amp;YEAR(Indice_UCI[[#This Row],[Período]])</f>
        <v>12017</v>
      </c>
      <c r="C172" s="72">
        <v>77.017099999999999</v>
      </c>
      <c r="D172" s="20">
        <v>87.240499999999997</v>
      </c>
      <c r="E172" s="20">
        <v>76.408199999999994</v>
      </c>
    </row>
    <row r="173" spans="1:5" x14ac:dyDescent="0.3">
      <c r="A173" s="70">
        <v>42767</v>
      </c>
      <c r="B173" s="124" t="str">
        <f>MONTH(Indice_UCI[[#This Row],[Período]])&amp;YEAR(Indice_UCI[[#This Row],[Período]])</f>
        <v>22017</v>
      </c>
      <c r="C173" s="72">
        <v>76.541200000000003</v>
      </c>
      <c r="D173" s="20">
        <v>88.266000000000005</v>
      </c>
      <c r="E173" s="20">
        <v>75.829400000000007</v>
      </c>
    </row>
    <row r="174" spans="1:5" x14ac:dyDescent="0.3">
      <c r="A174" s="70">
        <v>42795</v>
      </c>
      <c r="B174" s="124" t="str">
        <f>MONTH(Indice_UCI[[#This Row],[Período]])&amp;YEAR(Indice_UCI[[#This Row],[Período]])</f>
        <v>32017</v>
      </c>
      <c r="C174" s="72">
        <v>78.447199999999995</v>
      </c>
      <c r="D174" s="20">
        <v>93.001800000000003</v>
      </c>
      <c r="E174" s="20">
        <v>77.563699999999997</v>
      </c>
    </row>
    <row r="175" spans="1:5" x14ac:dyDescent="0.3">
      <c r="A175" s="70">
        <v>42826</v>
      </c>
      <c r="B175" s="124" t="str">
        <f>MONTH(Indice_UCI[[#This Row],[Período]])&amp;YEAR(Indice_UCI[[#This Row],[Período]])</f>
        <v>42017</v>
      </c>
      <c r="C175" s="72">
        <v>74.560699999999997</v>
      </c>
      <c r="D175" s="20">
        <v>88.347499999999997</v>
      </c>
      <c r="E175" s="20">
        <v>73.723799999999997</v>
      </c>
    </row>
    <row r="176" spans="1:5" x14ac:dyDescent="0.3">
      <c r="A176" s="70">
        <v>42856</v>
      </c>
      <c r="B176" s="124" t="str">
        <f>MONTH(Indice_UCI[[#This Row],[Período]])&amp;YEAR(Indice_UCI[[#This Row],[Período]])</f>
        <v>52017</v>
      </c>
      <c r="C176" s="72">
        <v>78.5959</v>
      </c>
      <c r="D176" s="20">
        <v>90.994699999999995</v>
      </c>
      <c r="E176" s="20">
        <v>77.843199999999996</v>
      </c>
    </row>
    <row r="177" spans="1:5" x14ac:dyDescent="0.3">
      <c r="A177" s="70">
        <v>42887</v>
      </c>
      <c r="B177" s="124" t="str">
        <f>MONTH(Indice_UCI[[#This Row],[Período]])&amp;YEAR(Indice_UCI[[#This Row],[Período]])</f>
        <v>62017</v>
      </c>
      <c r="C177" s="72">
        <v>77.434100000000001</v>
      </c>
      <c r="D177" s="20">
        <v>94.950400000000002</v>
      </c>
      <c r="E177" s="20">
        <v>76.370800000000003</v>
      </c>
    </row>
    <row r="178" spans="1:5" x14ac:dyDescent="0.3">
      <c r="A178" s="70">
        <v>42917</v>
      </c>
      <c r="B178" s="124" t="str">
        <f>MONTH(Indice_UCI[[#This Row],[Período]])&amp;YEAR(Indice_UCI[[#This Row],[Período]])</f>
        <v>72017</v>
      </c>
      <c r="C178" s="72">
        <v>79.181399999999996</v>
      </c>
      <c r="D178" s="20">
        <v>91.368700000000004</v>
      </c>
      <c r="E178" s="20">
        <v>78.441599999999994</v>
      </c>
    </row>
    <row r="179" spans="1:5" x14ac:dyDescent="0.3">
      <c r="A179" s="70">
        <v>42948</v>
      </c>
      <c r="B179" s="125" t="str">
        <f>MONTH(Indice_UCI[[#This Row],[Período]])&amp;YEAR(Indice_UCI[[#This Row],[Período]])</f>
        <v>82017</v>
      </c>
      <c r="C179" s="121">
        <v>81.129000000000005</v>
      </c>
      <c r="D179" s="21">
        <v>94.377899999999997</v>
      </c>
      <c r="E179" s="21">
        <v>80.324700000000007</v>
      </c>
    </row>
    <row r="180" spans="1:5" x14ac:dyDescent="0.3">
      <c r="A180" s="70">
        <v>42979</v>
      </c>
      <c r="B180" s="124" t="str">
        <f>MONTH(Indice_UCI[[#This Row],[Período]])&amp;YEAR(Indice_UCI[[#This Row],[Período]])</f>
        <v>92017</v>
      </c>
      <c r="C180" s="72">
        <v>80.773499999999999</v>
      </c>
      <c r="D180" s="20">
        <v>93.163499999999999</v>
      </c>
      <c r="E180" s="20">
        <v>80.019499999999994</v>
      </c>
    </row>
    <row r="181" spans="1:5" x14ac:dyDescent="0.3">
      <c r="A181" s="70">
        <v>43009</v>
      </c>
      <c r="B181" s="124" t="str">
        <f>MONTH(Indice_UCI[[#This Row],[Período]])&amp;YEAR(Indice_UCI[[#This Row],[Período]])</f>
        <v>102017</v>
      </c>
      <c r="C181" s="72">
        <v>80.646500000000003</v>
      </c>
      <c r="D181" s="20">
        <v>93.504000000000005</v>
      </c>
      <c r="E181" s="20">
        <v>79.864099999999993</v>
      </c>
    </row>
    <row r="182" spans="1:5" x14ac:dyDescent="0.3">
      <c r="A182" s="70">
        <v>43040</v>
      </c>
      <c r="B182" s="124" t="str">
        <f>MONTH(Indice_UCI[[#This Row],[Período]])&amp;YEAR(Indice_UCI[[#This Row],[Período]])</f>
        <v>112017</v>
      </c>
      <c r="C182" s="72">
        <v>79.516300000000001</v>
      </c>
      <c r="D182" s="20">
        <v>95.141099999999994</v>
      </c>
      <c r="E182" s="20">
        <v>78.5655</v>
      </c>
    </row>
    <row r="183" spans="1:5" x14ac:dyDescent="0.3">
      <c r="A183" s="70">
        <v>43070</v>
      </c>
      <c r="B183" s="125" t="str">
        <f>MONTH(Indice_UCI[[#This Row],[Período]])&amp;YEAR(Indice_UCI[[#This Row],[Período]])</f>
        <v>122017</v>
      </c>
      <c r="C183" s="121">
        <v>77.927800000000005</v>
      </c>
      <c r="D183" s="21">
        <v>95.0184</v>
      </c>
      <c r="E183" s="21">
        <v>76.890299999999996</v>
      </c>
    </row>
    <row r="184" spans="1:5" x14ac:dyDescent="0.3">
      <c r="A184" s="70">
        <v>43101</v>
      </c>
      <c r="B184" s="126" t="str">
        <f>MONTH(Indice_UCI[[#This Row],[Período]])&amp;YEAR(Indice_UCI[[#This Row],[Período]])</f>
        <v>12018</v>
      </c>
      <c r="C184" s="72">
        <v>79.508799999999994</v>
      </c>
      <c r="D184" s="20">
        <v>91.904399999999995</v>
      </c>
      <c r="E184" s="20">
        <v>78.756299999999996</v>
      </c>
    </row>
    <row r="185" spans="1:5" x14ac:dyDescent="0.3">
      <c r="A185" s="70">
        <v>43132</v>
      </c>
      <c r="B185" s="126" t="str">
        <f>MONTH(Indice_UCI[[#This Row],[Período]])&amp;YEAR(Indice_UCI[[#This Row],[Período]])</f>
        <v>22018</v>
      </c>
      <c r="C185" s="72">
        <v>78.345699999999994</v>
      </c>
      <c r="D185" s="20">
        <v>89.275300000000001</v>
      </c>
      <c r="E185" s="20">
        <v>77.682299999999998</v>
      </c>
    </row>
    <row r="186" spans="1:5" x14ac:dyDescent="0.3">
      <c r="A186" s="70">
        <v>43160</v>
      </c>
      <c r="B186" s="126" t="str">
        <f>MONTH(Indice_UCI[[#This Row],[Período]])&amp;YEAR(Indice_UCI[[#This Row],[Período]])</f>
        <v>32018</v>
      </c>
      <c r="C186" s="72">
        <v>79.786900000000003</v>
      </c>
      <c r="D186" s="20">
        <v>90.721699999999998</v>
      </c>
      <c r="E186" s="20">
        <v>79.123099999999994</v>
      </c>
    </row>
    <row r="187" spans="1:5" x14ac:dyDescent="0.3">
      <c r="A187" s="70">
        <v>43191</v>
      </c>
      <c r="B187" s="126" t="str">
        <f>MONTH(Indice_UCI[[#This Row],[Período]])&amp;YEAR(Indice_UCI[[#This Row],[Período]])</f>
        <v>42018</v>
      </c>
      <c r="C187" s="72">
        <v>80.421599999999998</v>
      </c>
      <c r="D187" s="20">
        <v>91.036199999999994</v>
      </c>
      <c r="E187" s="20">
        <v>79.777299999999997</v>
      </c>
    </row>
    <row r="188" spans="1:5" x14ac:dyDescent="0.3">
      <c r="A188" s="70">
        <v>43221</v>
      </c>
      <c r="B188" s="126" t="str">
        <f>MONTH(Indice_UCI[[#This Row],[Período]])&amp;YEAR(Indice_UCI[[#This Row],[Período]])</f>
        <v>52018</v>
      </c>
      <c r="C188" s="72">
        <v>78.756399999999999</v>
      </c>
      <c r="D188" s="20">
        <v>89.083600000000004</v>
      </c>
      <c r="E188" s="20">
        <v>78.129499999999993</v>
      </c>
    </row>
    <row r="189" spans="1:5" x14ac:dyDescent="0.3">
      <c r="A189" s="70">
        <v>43252</v>
      </c>
      <c r="B189" s="126" t="str">
        <f>MONTH(Indice_UCI[[#This Row],[Período]])&amp;YEAR(Indice_UCI[[#This Row],[Período]])</f>
        <v>62018</v>
      </c>
      <c r="C189" s="72">
        <v>79.261700000000005</v>
      </c>
      <c r="D189" s="20">
        <v>93.834599999999995</v>
      </c>
      <c r="E189" s="20">
        <v>78.377099999999999</v>
      </c>
    </row>
    <row r="190" spans="1:5" x14ac:dyDescent="0.3">
      <c r="A190" s="70">
        <v>43282</v>
      </c>
      <c r="B190" s="126" t="str">
        <f>MONTH(Indice_UCI[[#This Row],[Período]])&amp;YEAR(Indice_UCI[[#This Row],[Período]])</f>
        <v>72018</v>
      </c>
      <c r="C190" s="72">
        <v>79.348600000000005</v>
      </c>
      <c r="D190" s="20">
        <v>95.250399999999999</v>
      </c>
      <c r="E190" s="20">
        <v>78.383300000000006</v>
      </c>
    </row>
    <row r="191" spans="1:5" x14ac:dyDescent="0.3">
      <c r="A191" s="70">
        <v>43313</v>
      </c>
      <c r="B191" s="126" t="str">
        <f>MONTH(Indice_UCI[[#This Row],[Período]])&amp;YEAR(Indice_UCI[[#This Row],[Período]])</f>
        <v>82018</v>
      </c>
      <c r="C191" s="72">
        <v>80.581199999999995</v>
      </c>
      <c r="D191" s="20">
        <v>94.536500000000004</v>
      </c>
      <c r="E191" s="20">
        <v>79.734099999999998</v>
      </c>
    </row>
    <row r="192" spans="1:5" x14ac:dyDescent="0.3">
      <c r="A192" s="70">
        <v>43344</v>
      </c>
      <c r="B192" s="126" t="str">
        <f>MONTH(Indice_UCI[[#This Row],[Período]])&amp;YEAR(Indice_UCI[[#This Row],[Período]])</f>
        <v>92018</v>
      </c>
      <c r="C192" s="72">
        <v>80.502600000000001</v>
      </c>
      <c r="D192" s="20">
        <v>93.719800000000006</v>
      </c>
      <c r="E192" s="20">
        <v>79.700199999999995</v>
      </c>
    </row>
    <row r="193" spans="1:5" x14ac:dyDescent="0.3">
      <c r="A193" s="70">
        <v>43374</v>
      </c>
      <c r="B193" s="126" t="str">
        <f>MONTH(Indice_UCI[[#This Row],[Período]])&amp;YEAR(Indice_UCI[[#This Row],[Período]])</f>
        <v>102018</v>
      </c>
      <c r="C193" s="72">
        <v>80.856200000000001</v>
      </c>
      <c r="D193" s="20">
        <v>95.831299999999999</v>
      </c>
      <c r="E193" s="20">
        <v>79.947199999999995</v>
      </c>
    </row>
    <row r="194" spans="1:5" x14ac:dyDescent="0.3">
      <c r="A194" s="70">
        <v>43405</v>
      </c>
      <c r="B194" s="126" t="str">
        <f>MONTH(Indice_UCI[[#This Row],[Período]])&amp;YEAR(Indice_UCI[[#This Row],[Período]])</f>
        <v>112018</v>
      </c>
      <c r="C194" s="72">
        <v>80.240499999999997</v>
      </c>
      <c r="D194" s="20">
        <v>97.031899999999993</v>
      </c>
      <c r="E194" s="20">
        <v>79.221199999999996</v>
      </c>
    </row>
    <row r="195" spans="1:5" x14ac:dyDescent="0.3">
      <c r="A195" s="70">
        <v>43435</v>
      </c>
      <c r="B195" s="126" t="str">
        <f>MONTH(Indice_UCI[[#This Row],[Período]])&amp;YEAR(Indice_UCI[[#This Row],[Período]])</f>
        <v>122018</v>
      </c>
      <c r="C195" s="72">
        <v>78.963800000000006</v>
      </c>
      <c r="D195" s="20">
        <v>98.425700000000006</v>
      </c>
      <c r="E195" s="20">
        <v>77.782499999999999</v>
      </c>
    </row>
    <row r="196" spans="1:5" x14ac:dyDescent="0.3">
      <c r="A196" s="70">
        <v>43466</v>
      </c>
      <c r="B196" s="126" t="str">
        <f>MONTH(Indice_UCI[[#This Row],[Período]])&amp;YEAR(Indice_UCI[[#This Row],[Período]])</f>
        <v>12019</v>
      </c>
      <c r="C196" s="72">
        <v>77.92</v>
      </c>
      <c r="D196" s="20">
        <v>68.42</v>
      </c>
      <c r="E196" s="20">
        <v>78.489999999999995</v>
      </c>
    </row>
    <row r="197" spans="1:5" x14ac:dyDescent="0.3">
      <c r="A197" s="70">
        <v>43497</v>
      </c>
      <c r="B197" s="126" t="str">
        <f>MONTH(Indice_UCI[[#This Row],[Período]])&amp;YEAR(Indice_UCI[[#This Row],[Período]])</f>
        <v>22019</v>
      </c>
      <c r="C197" s="72">
        <v>77.92</v>
      </c>
      <c r="D197" s="20">
        <v>68.42</v>
      </c>
      <c r="E197" s="20">
        <v>78.489999999999995</v>
      </c>
    </row>
    <row r="198" spans="1:5" x14ac:dyDescent="0.3">
      <c r="A198" s="70">
        <v>43525</v>
      </c>
      <c r="B198" s="126" t="str">
        <f>MONTH(Indice_UCI[[#This Row],[Período]])&amp;YEAR(Indice_UCI[[#This Row],[Período]])</f>
        <v>32019</v>
      </c>
      <c r="C198" s="72">
        <v>78.89</v>
      </c>
      <c r="D198" s="20">
        <v>68.099999999999994</v>
      </c>
      <c r="E198" s="20">
        <v>79.540000000000006</v>
      </c>
    </row>
    <row r="199" spans="1:5" x14ac:dyDescent="0.3">
      <c r="A199" s="70">
        <v>43556</v>
      </c>
      <c r="B199" s="126" t="str">
        <f>MONTH(Indice_UCI[[#This Row],[Período]])&amp;YEAR(Indice_UCI[[#This Row],[Período]])</f>
        <v>42019</v>
      </c>
      <c r="C199" s="72">
        <v>66.08</v>
      </c>
      <c r="D199" s="20">
        <v>80.23</v>
      </c>
      <c r="E199" s="20">
        <v>80.06</v>
      </c>
    </row>
    <row r="200" spans="1:5" x14ac:dyDescent="0.3">
      <c r="A200" s="70">
        <v>43586</v>
      </c>
      <c r="B200" s="126" t="str">
        <f>MONTH(Indice_UCI[[#This Row],[Período]])&amp;YEAR(Indice_UCI[[#This Row],[Período]])</f>
        <v>52019</v>
      </c>
      <c r="C200" s="72">
        <v>81.099999999999994</v>
      </c>
      <c r="D200" s="20">
        <v>65.099999999999994</v>
      </c>
      <c r="E200" s="20">
        <v>82.07</v>
      </c>
    </row>
    <row r="201" spans="1:5" x14ac:dyDescent="0.3">
      <c r="A201" s="70">
        <v>43617</v>
      </c>
      <c r="B201" s="126" t="str">
        <f>MONTH(Indice_UCI[[#This Row],[Período]])&amp;YEAR(Indice_UCI[[#This Row],[Período]])</f>
        <v>62019</v>
      </c>
      <c r="C201" s="72">
        <v>78.209999999999994</v>
      </c>
      <c r="D201" s="20">
        <v>68.81</v>
      </c>
      <c r="E201" s="20">
        <v>78.78</v>
      </c>
    </row>
    <row r="202" spans="1:5" x14ac:dyDescent="0.3">
      <c r="A202" s="70">
        <v>43647</v>
      </c>
      <c r="B202" s="126" t="str">
        <f>MONTH(Indice_UCI[[#This Row],[Período]])&amp;YEAR(Indice_UCI[[#This Row],[Período]])</f>
        <v>72019</v>
      </c>
      <c r="C202" s="72">
        <v>81.02</v>
      </c>
      <c r="D202" s="20">
        <v>73.47</v>
      </c>
      <c r="E202" s="20">
        <v>81.48</v>
      </c>
    </row>
    <row r="203" spans="1:5" x14ac:dyDescent="0.3">
      <c r="A203" s="70">
        <v>43678</v>
      </c>
      <c r="B203" s="126" t="str">
        <f>MONTH(Indice_UCI[[#This Row],[Período]])&amp;YEAR(Indice_UCI[[#This Row],[Período]])</f>
        <v>82019</v>
      </c>
      <c r="C203" s="72">
        <v>81.23</v>
      </c>
      <c r="D203" s="20">
        <v>76.569999999999993</v>
      </c>
      <c r="E203" s="20">
        <v>81.52</v>
      </c>
    </row>
    <row r="204" spans="1:5" x14ac:dyDescent="0.3">
      <c r="A204" s="70">
        <v>43709</v>
      </c>
      <c r="B204" s="126" t="str">
        <f>MONTH(Indice_UCI[[#This Row],[Período]])&amp;YEAR(Indice_UCI[[#This Row],[Período]])</f>
        <v>92019</v>
      </c>
      <c r="C204" s="72">
        <v>80.75</v>
      </c>
      <c r="D204" s="20">
        <v>76.959999999999994</v>
      </c>
      <c r="E204" s="20">
        <v>80.98</v>
      </c>
    </row>
    <row r="205" spans="1:5" x14ac:dyDescent="0.3">
      <c r="A205" s="70">
        <v>43739</v>
      </c>
      <c r="B205" s="126" t="str">
        <f>MONTH(Indice_UCI[[#This Row],[Período]])&amp;YEAR(Indice_UCI[[#This Row],[Período]])</f>
        <v>102019</v>
      </c>
      <c r="C205" s="72">
        <v>81.52</v>
      </c>
      <c r="D205" s="20">
        <v>78.75</v>
      </c>
      <c r="E205" s="20">
        <v>81.69</v>
      </c>
    </row>
    <row r="206" spans="1:5" x14ac:dyDescent="0.3">
      <c r="A206" s="70">
        <v>43770</v>
      </c>
      <c r="B206" s="126" t="str">
        <f>MONTH(Indice_UCI[[#This Row],[Período]])&amp;YEAR(Indice_UCI[[#This Row],[Período]])</f>
        <v>112019</v>
      </c>
      <c r="C206" s="72">
        <v>81.94</v>
      </c>
      <c r="D206" s="20">
        <v>81.239999999999995</v>
      </c>
      <c r="E206" s="20">
        <v>81.99</v>
      </c>
    </row>
    <row r="207" spans="1:5" x14ac:dyDescent="0.3">
      <c r="A207" s="70">
        <v>43800</v>
      </c>
      <c r="B207" s="126" t="str">
        <f>MONTH(Indice_UCI[[#This Row],[Período]])&amp;YEAR(Indice_UCI[[#This Row],[Período]])</f>
        <v>122019</v>
      </c>
      <c r="C207" s="72">
        <v>81.11</v>
      </c>
      <c r="D207" s="20">
        <v>81.11</v>
      </c>
      <c r="E207" s="20">
        <v>81.11</v>
      </c>
    </row>
    <row r="208" spans="1:5" x14ac:dyDescent="0.3">
      <c r="A208" s="70">
        <v>43831</v>
      </c>
      <c r="B208" s="126" t="str">
        <f>MONTH(Indice_UCI[[#This Row],[Período]])&amp;YEAR(Indice_UCI[[#This Row],[Período]])</f>
        <v>12020</v>
      </c>
      <c r="C208" s="72">
        <v>80.709999999999994</v>
      </c>
      <c r="D208" s="20">
        <v>78.69</v>
      </c>
      <c r="E208" s="20">
        <v>80.84</v>
      </c>
    </row>
    <row r="209" spans="1:5" x14ac:dyDescent="0.3">
      <c r="A209" s="70">
        <v>43862</v>
      </c>
      <c r="B209" s="126" t="str">
        <f>MONTH(Indice_UCI[[#This Row],[Período]])&amp;YEAR(Indice_UCI[[#This Row],[Período]])</f>
        <v>22020</v>
      </c>
      <c r="C209" s="72">
        <v>80.569999999999993</v>
      </c>
      <c r="D209" s="20">
        <v>79.739999999999995</v>
      </c>
      <c r="E209" s="20">
        <v>80.62</v>
      </c>
    </row>
    <row r="210" spans="1:5" x14ac:dyDescent="0.3">
      <c r="A210" s="70">
        <v>43891</v>
      </c>
      <c r="B210" s="126" t="str">
        <f>MONTH(Indice_UCI[[#This Row],[Período]])&amp;YEAR(Indice_UCI[[#This Row],[Período]])</f>
        <v>32020</v>
      </c>
      <c r="C210" s="72">
        <v>78.040000000000006</v>
      </c>
      <c r="D210" s="20">
        <v>77.78</v>
      </c>
      <c r="E210" s="20">
        <v>78.06</v>
      </c>
    </row>
    <row r="211" spans="1:5" x14ac:dyDescent="0.3">
      <c r="A211" s="70">
        <v>43922</v>
      </c>
      <c r="B211" s="126" t="str">
        <f>MONTH(Indice_UCI[[#This Row],[Período]])&amp;YEAR(Indice_UCI[[#This Row],[Período]])</f>
        <v>42020</v>
      </c>
      <c r="C211" s="72">
        <v>70.38</v>
      </c>
      <c r="D211" s="20">
        <v>79.150000000000006</v>
      </c>
      <c r="E211" s="20">
        <v>69.849999999999994</v>
      </c>
    </row>
    <row r="212" spans="1:5" x14ac:dyDescent="0.3">
      <c r="A212" s="70">
        <v>43952</v>
      </c>
      <c r="B212" s="126" t="str">
        <f>MONTH(Indice_UCI[[#This Row],[Período]])&amp;YEAR(Indice_UCI[[#This Row],[Período]])</f>
        <v>52020</v>
      </c>
      <c r="C212" s="72">
        <v>73.680000000000007</v>
      </c>
      <c r="D212" s="20">
        <v>82.33</v>
      </c>
      <c r="E212" s="20">
        <v>73.150000000000006</v>
      </c>
    </row>
    <row r="213" spans="1:5" x14ac:dyDescent="0.3">
      <c r="A213" s="70">
        <v>43983</v>
      </c>
      <c r="B213" s="126" t="str">
        <f>MONTH(Indice_UCI[[#This Row],[Período]])&amp;YEAR(Indice_UCI[[#This Row],[Período]])</f>
        <v>62020</v>
      </c>
      <c r="C213" s="72">
        <v>73.88</v>
      </c>
      <c r="D213" s="20">
        <v>76.650000000000006</v>
      </c>
      <c r="E213" s="20">
        <v>73.709999999999994</v>
      </c>
    </row>
    <row r="214" spans="1:5" x14ac:dyDescent="0.3">
      <c r="A214" s="70">
        <v>44013</v>
      </c>
      <c r="B214" s="126" t="str">
        <f>MONTH(Indice_UCI[[#This Row],[Período]])&amp;YEAR(Indice_UCI[[#This Row],[Período]])</f>
        <v>72020</v>
      </c>
      <c r="C214" s="72">
        <v>77.28</v>
      </c>
      <c r="D214" s="20">
        <v>82.66</v>
      </c>
      <c r="E214" s="20">
        <v>76.95</v>
      </c>
    </row>
    <row r="215" spans="1:5" x14ac:dyDescent="0.3">
      <c r="A215" s="70">
        <v>44044</v>
      </c>
      <c r="B215" s="126" t="str">
        <f>MONTH(Indice_UCI[[#This Row],[Período]])&amp;YEAR(Indice_UCI[[#This Row],[Período]])</f>
        <v>82020</v>
      </c>
      <c r="C215" s="72">
        <v>81.44</v>
      </c>
      <c r="D215" s="20">
        <v>81.89</v>
      </c>
      <c r="E215" s="20">
        <v>81.42</v>
      </c>
    </row>
    <row r="216" spans="1:5" x14ac:dyDescent="0.3">
      <c r="A216" s="70">
        <v>44075</v>
      </c>
      <c r="B216" s="126" t="str">
        <f>MONTH(Indice_UCI[[#This Row],[Período]])&amp;YEAR(Indice_UCI[[#This Row],[Período]])</f>
        <v>92020</v>
      </c>
      <c r="C216" s="72">
        <v>83.3</v>
      </c>
      <c r="D216" s="20">
        <v>83.79</v>
      </c>
      <c r="E216" s="20">
        <v>83.27</v>
      </c>
    </row>
    <row r="217" spans="1:5" x14ac:dyDescent="0.3">
      <c r="A217" s="70">
        <v>44105</v>
      </c>
      <c r="B217" s="126" t="str">
        <f>MONTH(Indice_UCI[[#This Row],[Período]])&amp;YEAR(Indice_UCI[[#This Row],[Período]])</f>
        <v>102020</v>
      </c>
      <c r="C217" s="72">
        <v>84.33</v>
      </c>
      <c r="D217" s="20">
        <v>83.1</v>
      </c>
      <c r="E217" s="20">
        <v>84.4</v>
      </c>
    </row>
    <row r="218" spans="1:5" x14ac:dyDescent="0.3">
      <c r="A218" s="70">
        <v>44136</v>
      </c>
      <c r="B218" s="126" t="str">
        <f>MONTH(Indice_UCI[[#This Row],[Período]])&amp;YEAR(Indice_UCI[[#This Row],[Período]])</f>
        <v>112020</v>
      </c>
      <c r="C218" s="72">
        <v>81.260000000000005</v>
      </c>
      <c r="D218" s="20">
        <v>83.78</v>
      </c>
      <c r="E218" s="20">
        <v>81.11</v>
      </c>
    </row>
    <row r="219" spans="1:5" x14ac:dyDescent="0.3">
      <c r="A219" s="70">
        <v>44166</v>
      </c>
      <c r="B219" s="126" t="str">
        <f>MONTH(Indice_UCI[[#This Row],[Período]])&amp;YEAR(Indice_UCI[[#This Row],[Período]])</f>
        <v>122020</v>
      </c>
      <c r="C219" s="72">
        <v>81.19</v>
      </c>
      <c r="D219" s="20">
        <v>91.83</v>
      </c>
      <c r="E219" s="20">
        <v>80.55</v>
      </c>
    </row>
    <row r="220" spans="1:5" x14ac:dyDescent="0.3">
      <c r="A220" s="70">
        <v>44197</v>
      </c>
      <c r="B220" s="126" t="str">
        <f>MONTH(Indice_UCI[[#This Row],[Período]])&amp;YEAR(Indice_UCI[[#This Row],[Período]])</f>
        <v>12021</v>
      </c>
      <c r="C220" s="72">
        <v>80.34</v>
      </c>
      <c r="D220" s="20">
        <v>82.14</v>
      </c>
      <c r="E220" s="20">
        <v>80.23</v>
      </c>
    </row>
    <row r="221" spans="1:5" x14ac:dyDescent="0.3">
      <c r="A221" s="70">
        <v>44228</v>
      </c>
      <c r="B221" s="126" t="str">
        <f>MONTH(Indice_UCI[[#This Row],[Período]])&amp;YEAR(Indice_UCI[[#This Row],[Período]])</f>
        <v>22021</v>
      </c>
      <c r="C221" s="72">
        <v>82.61</v>
      </c>
      <c r="D221" s="20">
        <v>85.45</v>
      </c>
      <c r="E221" s="20">
        <v>82.43</v>
      </c>
    </row>
    <row r="222" spans="1:5" x14ac:dyDescent="0.3">
      <c r="A222" s="70">
        <v>44256</v>
      </c>
      <c r="B222" s="126" t="str">
        <f>MONTH(Indice_UCI[[#This Row],[Período]])&amp;YEAR(Indice_UCI[[#This Row],[Período]])</f>
        <v>32021</v>
      </c>
      <c r="C222" s="72">
        <v>82.35</v>
      </c>
      <c r="D222" s="20">
        <v>86.54</v>
      </c>
      <c r="E222" s="20">
        <v>82.09</v>
      </c>
    </row>
    <row r="223" spans="1:5" x14ac:dyDescent="0.3">
      <c r="A223" s="70">
        <v>44287</v>
      </c>
      <c r="B223" s="126" t="str">
        <f>MONTH(Indice_UCI[[#This Row],[Período]])&amp;YEAR(Indice_UCI[[#This Row],[Período]])</f>
        <v>42021</v>
      </c>
      <c r="C223" s="72">
        <v>83.43</v>
      </c>
      <c r="D223" s="20">
        <v>85.83</v>
      </c>
      <c r="E223" s="20">
        <v>83.28</v>
      </c>
    </row>
    <row r="224" spans="1:5" x14ac:dyDescent="0.3">
      <c r="A224" s="70">
        <v>44317</v>
      </c>
      <c r="B224" s="126" t="str">
        <f>MONTH(Indice_UCI[[#This Row],[Período]])&amp;YEAR(Indice_UCI[[#This Row],[Período]])</f>
        <v>52021</v>
      </c>
      <c r="C224" s="72">
        <v>83.78</v>
      </c>
      <c r="D224" s="20">
        <v>81.83</v>
      </c>
      <c r="E224" s="20">
        <v>83.89</v>
      </c>
    </row>
    <row r="225" spans="1:5" x14ac:dyDescent="0.3">
      <c r="A225" s="70">
        <v>44348</v>
      </c>
      <c r="B225" s="126" t="str">
        <f>MONTH(Indice_UCI[[#This Row],[Período]])&amp;YEAR(Indice_UCI[[#This Row],[Período]])</f>
        <v>62021</v>
      </c>
      <c r="C225" s="72">
        <v>83.65</v>
      </c>
      <c r="D225" s="20">
        <v>85.02</v>
      </c>
      <c r="E225" s="20">
        <v>83.56</v>
      </c>
    </row>
    <row r="226" spans="1:5" x14ac:dyDescent="0.3">
      <c r="A226" s="70">
        <v>44378</v>
      </c>
      <c r="B226" s="126" t="str">
        <f>MONTH(Indice_UCI[[#This Row],[Período]])&amp;YEAR(Indice_UCI[[#This Row],[Período]])</f>
        <v>72021</v>
      </c>
      <c r="C226" s="72">
        <v>84.08</v>
      </c>
      <c r="D226" s="20">
        <v>88.22</v>
      </c>
      <c r="E226" s="20">
        <v>83.83</v>
      </c>
    </row>
    <row r="227" spans="1:5" x14ac:dyDescent="0.3">
      <c r="A227" s="70">
        <v>44409</v>
      </c>
      <c r="B227" s="126" t="str">
        <f>MONTH(Indice_UCI[[#This Row],[Período]])&amp;YEAR(Indice_UCI[[#This Row],[Período]])</f>
        <v>82021</v>
      </c>
      <c r="C227" s="72">
        <v>84.29</v>
      </c>
      <c r="D227" s="20">
        <v>89.39</v>
      </c>
      <c r="E227" s="20">
        <v>83.98</v>
      </c>
    </row>
    <row r="228" spans="1:5" x14ac:dyDescent="0.3">
      <c r="A228" s="70">
        <v>44440</v>
      </c>
      <c r="B228" s="126" t="str">
        <f>MONTH(Indice_UCI[[#This Row],[Período]])&amp;YEAR(Indice_UCI[[#This Row],[Período]])</f>
        <v>92021</v>
      </c>
      <c r="C228" s="72">
        <v>82.89</v>
      </c>
      <c r="D228" s="20">
        <v>85.68</v>
      </c>
      <c r="E228" s="20">
        <v>82.72</v>
      </c>
    </row>
    <row r="229" spans="1:5" x14ac:dyDescent="0.3">
      <c r="A229" s="70">
        <v>44470</v>
      </c>
      <c r="B229" s="126" t="str">
        <f>MONTH(Indice_UCI[[#This Row],[Período]])&amp;YEAR(Indice_UCI[[#This Row],[Período]])</f>
        <v>102021</v>
      </c>
      <c r="C229" s="72">
        <v>81.849999999999994</v>
      </c>
      <c r="D229" s="20">
        <v>86.92</v>
      </c>
      <c r="E229" s="20">
        <v>81.55</v>
      </c>
    </row>
    <row r="230" spans="1:5" x14ac:dyDescent="0.3">
      <c r="A230" s="70">
        <v>44501</v>
      </c>
      <c r="B230" s="126" t="str">
        <f>MONTH(Indice_UCI[[#This Row],[Período]])&amp;YEAR(Indice_UCI[[#This Row],[Período]])</f>
        <v>112021</v>
      </c>
      <c r="C230" s="72">
        <v>82.16</v>
      </c>
      <c r="D230" s="20">
        <v>85.66</v>
      </c>
      <c r="E230" s="20">
        <v>81.95</v>
      </c>
    </row>
    <row r="231" spans="1:5" x14ac:dyDescent="0.3">
      <c r="A231" s="70">
        <v>44531</v>
      </c>
      <c r="B231" s="126" t="str">
        <f>MONTH(Indice_UCI[[#This Row],[Período]])&amp;YEAR(Indice_UCI[[#This Row],[Período]])</f>
        <v>122021</v>
      </c>
      <c r="C231" s="72">
        <v>77.040000000000006</v>
      </c>
      <c r="D231" s="20">
        <v>85.86</v>
      </c>
      <c r="E231" s="20">
        <v>76.510000000000005</v>
      </c>
    </row>
    <row r="232" spans="1:5" x14ac:dyDescent="0.3">
      <c r="A232" s="70">
        <v>44562</v>
      </c>
      <c r="B232" s="126" t="str">
        <f>MONTH(Indice_UCI[[#This Row],[Período]])&amp;YEAR(Indice_UCI[[#This Row],[Período]])</f>
        <v>12022</v>
      </c>
      <c r="C232" s="72">
        <v>81.89</v>
      </c>
      <c r="D232" s="20">
        <v>80.39</v>
      </c>
      <c r="E232" s="20">
        <v>81.98</v>
      </c>
    </row>
    <row r="233" spans="1:5" x14ac:dyDescent="0.3">
      <c r="A233" s="70">
        <v>44593</v>
      </c>
      <c r="B233" s="126" t="str">
        <f>MONTH(Indice_UCI[[#This Row],[Período]])&amp;YEAR(Indice_UCI[[#This Row],[Período]])</f>
        <v>22022</v>
      </c>
      <c r="C233" s="72">
        <v>82.59</v>
      </c>
      <c r="D233" s="20">
        <v>83.53</v>
      </c>
      <c r="E233" s="20">
        <v>82.54</v>
      </c>
    </row>
    <row r="234" spans="1:5" x14ac:dyDescent="0.3">
      <c r="A234" s="70">
        <v>44621</v>
      </c>
      <c r="B234" s="126" t="str">
        <f>MONTH(Indice_UCI[[#This Row],[Período]])&amp;YEAR(Indice_UCI[[#This Row],[Período]])</f>
        <v>32022</v>
      </c>
      <c r="C234" s="72">
        <v>84.76</v>
      </c>
      <c r="D234" s="20">
        <v>86.83</v>
      </c>
      <c r="E234" s="20">
        <v>84.63</v>
      </c>
    </row>
    <row r="235" spans="1:5" x14ac:dyDescent="0.3">
      <c r="A235" s="70">
        <v>44652</v>
      </c>
      <c r="B235" s="126" t="str">
        <f>MONTH(Indice_UCI[[#This Row],[Período]])&amp;YEAR(Indice_UCI[[#This Row],[Período]])</f>
        <v>42022</v>
      </c>
      <c r="C235" s="72">
        <v>83.6</v>
      </c>
      <c r="D235" s="20">
        <v>84.16</v>
      </c>
      <c r="E235" s="20">
        <v>83.57</v>
      </c>
    </row>
    <row r="236" spans="1:5" x14ac:dyDescent="0.3">
      <c r="A236" s="70">
        <v>44682</v>
      </c>
      <c r="B236" s="126" t="str">
        <f>MONTH(Indice_UCI[[#This Row],[Período]])&amp;YEAR(Indice_UCI[[#This Row],[Período]])</f>
        <v>52022</v>
      </c>
      <c r="C236" s="72">
        <v>84.54</v>
      </c>
      <c r="D236" s="20">
        <v>72.930000000000007</v>
      </c>
      <c r="E236" s="20">
        <v>85.24</v>
      </c>
    </row>
    <row r="237" spans="1:5" x14ac:dyDescent="0.3">
      <c r="A237" s="70">
        <v>44713</v>
      </c>
      <c r="B237" s="126" t="str">
        <f>MONTH(Indice_UCI[[#This Row],[Período]])&amp;YEAR(Indice_UCI[[#This Row],[Período]])</f>
        <v>62022</v>
      </c>
      <c r="C237" s="72">
        <v>83.49</v>
      </c>
      <c r="D237" s="20">
        <v>87.46</v>
      </c>
      <c r="E237" s="20">
        <v>83.25</v>
      </c>
    </row>
    <row r="238" spans="1:5" x14ac:dyDescent="0.3">
      <c r="A238" s="70">
        <v>44743</v>
      </c>
      <c r="B238" s="126" t="str">
        <f>MONTH(Indice_UCI[[#This Row],[Período]])&amp;YEAR(Indice_UCI[[#This Row],[Período]])</f>
        <v>72022</v>
      </c>
      <c r="C238" s="72">
        <v>83.51</v>
      </c>
      <c r="D238" s="20">
        <v>85.3</v>
      </c>
      <c r="E238" s="20">
        <v>83.4</v>
      </c>
    </row>
    <row r="239" spans="1:5" x14ac:dyDescent="0.3">
      <c r="A239" s="70">
        <v>44774</v>
      </c>
      <c r="B239" s="126" t="str">
        <f>MONTH(Indice_UCI[[#This Row],[Período]])&amp;YEAR(Indice_UCI[[#This Row],[Período]])</f>
        <v>82022</v>
      </c>
      <c r="C239" s="72">
        <v>83.57</v>
      </c>
      <c r="D239" s="20">
        <v>79.900000000000006</v>
      </c>
      <c r="E239" s="20">
        <v>83.8</v>
      </c>
    </row>
    <row r="240" spans="1:5" x14ac:dyDescent="0.3">
      <c r="A240" s="70">
        <v>44805</v>
      </c>
      <c r="B240" s="126" t="str">
        <f>MONTH(Indice_UCI[[#This Row],[Período]])&amp;YEAR(Indice_UCI[[#This Row],[Período]])</f>
        <v>92022</v>
      </c>
      <c r="C240" s="72">
        <v>82.7</v>
      </c>
      <c r="D240" s="20">
        <v>81.819999999999993</v>
      </c>
      <c r="E240" s="20">
        <v>82.76</v>
      </c>
    </row>
    <row r="241" spans="1:5" x14ac:dyDescent="0.3">
      <c r="A241" s="70">
        <v>44835</v>
      </c>
      <c r="B241" s="126" t="str">
        <f>MONTH(Indice_UCI[[#This Row],[Período]])&amp;YEAR(Indice_UCI[[#This Row],[Período]])</f>
        <v>102022</v>
      </c>
      <c r="C241" s="72">
        <v>82.62</v>
      </c>
      <c r="D241" s="20">
        <v>79.430000000000007</v>
      </c>
      <c r="E241" s="20">
        <v>82.81</v>
      </c>
    </row>
    <row r="242" spans="1:5" x14ac:dyDescent="0.3">
      <c r="A242" s="70">
        <v>44866</v>
      </c>
      <c r="B242" s="126" t="str">
        <f>MONTH(Indice_UCI[[#This Row],[Período]])&amp;YEAR(Indice_UCI[[#This Row],[Período]])</f>
        <v>112022</v>
      </c>
      <c r="C242" s="72">
        <v>83.2</v>
      </c>
      <c r="D242" s="20">
        <v>85.96</v>
      </c>
      <c r="E242" s="20">
        <v>83.03</v>
      </c>
    </row>
    <row r="243" spans="1:5" x14ac:dyDescent="0.3">
      <c r="A243" s="70">
        <v>44896</v>
      </c>
      <c r="B243" s="126" t="str">
        <f>MONTH(Indice_UCI[[#This Row],[Período]])&amp;YEAR(Indice_UCI[[#This Row],[Período]])</f>
        <v>122022</v>
      </c>
      <c r="C243" s="72">
        <v>79.97</v>
      </c>
      <c r="D243" s="20">
        <v>82.49</v>
      </c>
      <c r="E243" s="20">
        <v>79.819999999999993</v>
      </c>
    </row>
    <row r="244" spans="1:5" x14ac:dyDescent="0.3">
      <c r="A244" s="70">
        <v>44927</v>
      </c>
      <c r="B244" s="126" t="str">
        <f>MONTH(Indice_UCI[[#This Row],[Período]])&amp;YEAR(Indice_UCI[[#This Row],[Período]])</f>
        <v>12023</v>
      </c>
      <c r="C244" s="72">
        <v>79.92</v>
      </c>
      <c r="D244" s="20">
        <v>55.35</v>
      </c>
      <c r="E244" s="20">
        <v>81.41</v>
      </c>
    </row>
    <row r="245" spans="1:5" x14ac:dyDescent="0.3">
      <c r="A245" s="70">
        <v>44958</v>
      </c>
      <c r="B245" s="126" t="str">
        <f>MONTH(Indice_UCI[[#This Row],[Período]])&amp;YEAR(Indice_UCI[[#This Row],[Período]])</f>
        <v>22023</v>
      </c>
      <c r="C245" s="72">
        <v>78.97</v>
      </c>
      <c r="D245" s="20">
        <v>79.28</v>
      </c>
      <c r="E245" s="20">
        <v>78.959999999999994</v>
      </c>
    </row>
    <row r="246" spans="1:5" x14ac:dyDescent="0.3">
      <c r="A246" s="70">
        <v>44986</v>
      </c>
      <c r="B246" s="126" t="str">
        <f>MONTH(Indice_UCI[[#This Row],[Período]])&amp;YEAR(Indice_UCI[[#This Row],[Período]])</f>
        <v>32023</v>
      </c>
      <c r="C246" s="72">
        <v>81.39</v>
      </c>
      <c r="D246" s="20">
        <v>80.33</v>
      </c>
      <c r="E246" s="20">
        <v>81.459999999999994</v>
      </c>
    </row>
    <row r="247" spans="1:5" x14ac:dyDescent="0.3">
      <c r="A247" s="70">
        <v>45017</v>
      </c>
      <c r="B247" s="126" t="str">
        <f>MONTH(Indice_UCI[[#This Row],[Período]])&amp;YEAR(Indice_UCI[[#This Row],[Período]])</f>
        <v>42023</v>
      </c>
      <c r="C247" s="72">
        <v>81.02</v>
      </c>
      <c r="D247" s="20">
        <v>82.58</v>
      </c>
      <c r="E247" s="20">
        <v>80.930000000000007</v>
      </c>
    </row>
    <row r="248" spans="1:5" x14ac:dyDescent="0.3">
      <c r="A248" s="70">
        <v>45047</v>
      </c>
      <c r="B248" s="126" t="str">
        <f>MONTH(Indice_UCI[[#This Row],[Período]])&amp;YEAR(Indice_UCI[[#This Row],[Período]])</f>
        <v>52023</v>
      </c>
      <c r="C248" s="72">
        <v>80.75</v>
      </c>
      <c r="D248" s="20">
        <v>85.43</v>
      </c>
      <c r="E248" s="20">
        <v>80.47</v>
      </c>
    </row>
    <row r="249" spans="1:5" x14ac:dyDescent="0.3">
      <c r="A249" s="70">
        <v>45078</v>
      </c>
      <c r="B249" s="126" t="str">
        <f>MONTH(Indice_UCI[[#This Row],[Período]])&amp;YEAR(Indice_UCI[[#This Row],[Período]])</f>
        <v>62023</v>
      </c>
      <c r="C249" s="72">
        <v>81.180000000000007</v>
      </c>
      <c r="D249" s="20">
        <v>82.52</v>
      </c>
      <c r="E249" s="20">
        <v>81.099999999999994</v>
      </c>
    </row>
    <row r="250" spans="1:5" x14ac:dyDescent="0.3">
      <c r="A250" s="70">
        <v>45108</v>
      </c>
      <c r="B250" s="126" t="str">
        <f>MONTH(Indice_UCI[[#This Row],[Período]])&amp;YEAR(Indice_UCI[[#This Row],[Período]])</f>
        <v>72023</v>
      </c>
      <c r="C250" s="72">
        <v>81.599999999999994</v>
      </c>
      <c r="D250" s="20">
        <v>83.85</v>
      </c>
      <c r="E250" s="20">
        <v>81.459999999999994</v>
      </c>
    </row>
    <row r="251" spans="1:5" x14ac:dyDescent="0.3">
      <c r="A251" s="70">
        <v>45139</v>
      </c>
      <c r="B251" s="126" t="str">
        <f>MONTH(Indice_UCI[[#This Row],[Período]])&amp;YEAR(Indice_UCI[[#This Row],[Período]])</f>
        <v>82023</v>
      </c>
      <c r="C251" s="72">
        <v>81.89</v>
      </c>
      <c r="D251" s="20">
        <v>83.84</v>
      </c>
      <c r="E251" s="20">
        <v>81.78</v>
      </c>
    </row>
    <row r="252" spans="1:5" x14ac:dyDescent="0.3">
      <c r="A252" s="70">
        <v>45170</v>
      </c>
      <c r="B252" s="126" t="str">
        <f>MONTH(Indice_UCI[[#This Row],[Período]])&amp;YEAR(Indice_UCI[[#This Row],[Período]])</f>
        <v>92023</v>
      </c>
      <c r="C252" s="72">
        <v>81.52</v>
      </c>
      <c r="D252" s="20">
        <v>84.07</v>
      </c>
      <c r="E252" s="20">
        <v>81.36</v>
      </c>
    </row>
    <row r="253" spans="1:5" x14ac:dyDescent="0.3">
      <c r="A253" s="70">
        <v>45200</v>
      </c>
      <c r="B253" s="126" t="str">
        <f>MONTH(Indice_UCI[[#This Row],[Período]])&amp;YEAR(Indice_UCI[[#This Row],[Período]])</f>
        <v>102023</v>
      </c>
      <c r="C253" s="72">
        <v>81.739999999999995</v>
      </c>
      <c r="D253" s="20">
        <v>81.86</v>
      </c>
      <c r="E253" s="20">
        <v>81.73</v>
      </c>
    </row>
    <row r="254" spans="1:5" x14ac:dyDescent="0.3">
      <c r="A254" s="70">
        <v>45231</v>
      </c>
      <c r="B254" s="126" t="str">
        <f>MONTH(Indice_UCI[[#This Row],[Período]])&amp;YEAR(Indice_UCI[[#This Row],[Período]])</f>
        <v>112023</v>
      </c>
      <c r="C254" s="72">
        <v>81.83</v>
      </c>
      <c r="D254" s="20">
        <v>82.28</v>
      </c>
      <c r="E254" s="20">
        <v>81.8</v>
      </c>
    </row>
    <row r="255" spans="1:5" x14ac:dyDescent="0.3">
      <c r="A255" s="70">
        <v>45261</v>
      </c>
      <c r="B255" s="126" t="str">
        <f>MONTH(Indice_UCI[[#This Row],[Período]])&amp;YEAR(Indice_UCI[[#This Row],[Período]])</f>
        <v>122023</v>
      </c>
      <c r="C255" s="72">
        <v>78.709999999999994</v>
      </c>
      <c r="D255" s="20">
        <v>76.41</v>
      </c>
      <c r="E255" s="20">
        <v>78.849999999999994</v>
      </c>
    </row>
    <row r="256" spans="1:5" x14ac:dyDescent="0.3">
      <c r="A256" s="70">
        <v>45292</v>
      </c>
      <c r="B256" s="126" t="str">
        <f>MONTH(Indice_UCI[[#This Row],[Período]])&amp;YEAR(Indice_UCI[[#This Row],[Período]])</f>
        <v>12024</v>
      </c>
      <c r="C256" s="72">
        <v>78.599999999999994</v>
      </c>
      <c r="D256" s="20">
        <v>84.44</v>
      </c>
      <c r="E256" s="20">
        <v>78.25</v>
      </c>
    </row>
    <row r="257" spans="1:5" x14ac:dyDescent="0.3">
      <c r="A257" s="70">
        <v>45323</v>
      </c>
      <c r="B257" s="126" t="str">
        <f>MONTH(Indice_UCI[[#This Row],[Período]])&amp;YEAR(Indice_UCI[[#This Row],[Período]])</f>
        <v>22024</v>
      </c>
      <c r="C257" s="72">
        <v>80.52</v>
      </c>
      <c r="D257" s="20">
        <v>80.47</v>
      </c>
      <c r="E257" s="20">
        <v>80.53</v>
      </c>
    </row>
    <row r="258" spans="1:5" x14ac:dyDescent="0.3">
      <c r="A258" s="70">
        <v>45352</v>
      </c>
      <c r="B258" s="126" t="str">
        <f>MONTH(Indice_UCI[[#This Row],[Período]])&amp;YEAR(Indice_UCI[[#This Row],[Período]])</f>
        <v>32024</v>
      </c>
      <c r="C258" s="72">
        <v>80.63</v>
      </c>
      <c r="D258" s="20">
        <v>79.67</v>
      </c>
      <c r="E258" s="20">
        <v>80.69</v>
      </c>
    </row>
    <row r="259" spans="1:5" x14ac:dyDescent="0.3">
      <c r="A259" s="70">
        <v>45383</v>
      </c>
      <c r="B259" s="126" t="str">
        <f>MONTH(Indice_UCI[[#This Row],[Período]])&amp;YEAR(Indice_UCI[[#This Row],[Período]])</f>
        <v>42024</v>
      </c>
      <c r="C259" s="72">
        <v>81.69</v>
      </c>
      <c r="D259" s="20">
        <v>79.099999999999994</v>
      </c>
      <c r="E259" s="20">
        <v>81.849999999999994</v>
      </c>
    </row>
    <row r="260" spans="1:5" x14ac:dyDescent="0.3">
      <c r="A260" s="70">
        <v>45413</v>
      </c>
      <c r="B260" s="126" t="str">
        <f>MONTH(Indice_UCI[[#This Row],[Período]])&amp;YEAR(Indice_UCI[[#This Row],[Período]])</f>
        <v>52024</v>
      </c>
      <c r="C260" s="72">
        <v>81.58</v>
      </c>
      <c r="D260" s="20">
        <v>82.98</v>
      </c>
      <c r="E260" s="20">
        <v>81.5</v>
      </c>
    </row>
    <row r="261" spans="1:5" x14ac:dyDescent="0.3">
      <c r="A261" s="70">
        <v>45444</v>
      </c>
      <c r="B261" s="126" t="str">
        <f>MONTH(Indice_UCI[[#This Row],[Período]])&amp;YEAR(Indice_UCI[[#This Row],[Período]])</f>
        <v>62024</v>
      </c>
      <c r="C261" s="72">
        <v>82.43</v>
      </c>
      <c r="D261" s="20">
        <v>82.42</v>
      </c>
      <c r="E261" s="20">
        <v>82.43</v>
      </c>
    </row>
    <row r="262" spans="1:5" x14ac:dyDescent="0.3">
      <c r="A262" s="70">
        <v>45474</v>
      </c>
      <c r="B262" s="126" t="str">
        <f>MONTH(Indice_UCI[[#This Row],[Período]])&amp;YEAR(Indice_UCI[[#This Row],[Período]])</f>
        <v>72024</v>
      </c>
      <c r="C262" s="72">
        <v>82.01</v>
      </c>
      <c r="D262" s="20">
        <v>84.67</v>
      </c>
      <c r="E262" s="20">
        <v>81.849999999999994</v>
      </c>
    </row>
    <row r="263" spans="1:5" x14ac:dyDescent="0.3">
      <c r="A263" s="70">
        <v>45505</v>
      </c>
      <c r="B263" s="126" t="str">
        <f>MONTH(Indice_UCI[[#This Row],[Período]])&amp;YEAR(Indice_UCI[[#This Row],[Período]])</f>
        <v>82024</v>
      </c>
      <c r="C263" s="72">
        <v>81.150000000000006</v>
      </c>
      <c r="D263" s="20">
        <v>82.24</v>
      </c>
      <c r="E263" s="20">
        <v>81.08</v>
      </c>
    </row>
    <row r="264" spans="1:5" x14ac:dyDescent="0.3">
      <c r="A264" s="70">
        <v>45536</v>
      </c>
      <c r="B264" s="126" t="str">
        <f>MONTH(Indice_UCI[[#This Row],[Período]])&amp;YEAR(Indice_UCI[[#This Row],[Período]])</f>
        <v>92024</v>
      </c>
      <c r="C264" s="72">
        <v>82.96</v>
      </c>
      <c r="D264" s="20">
        <v>81.97</v>
      </c>
      <c r="E264" s="20">
        <v>83.02</v>
      </c>
    </row>
    <row r="265" spans="1:5" x14ac:dyDescent="0.3">
      <c r="A265" s="70">
        <v>45566</v>
      </c>
      <c r="B265" s="126" t="str">
        <f>MONTH(Indice_UCI[[#This Row],[Período]])&amp;YEAR(Indice_UCI[[#This Row],[Período]])</f>
        <v>102024</v>
      </c>
      <c r="C265" s="72">
        <v>82.25</v>
      </c>
      <c r="D265" s="20">
        <v>77.19</v>
      </c>
      <c r="E265" s="20">
        <v>82.56</v>
      </c>
    </row>
    <row r="266" spans="1:5" x14ac:dyDescent="0.3">
      <c r="A266" s="70">
        <v>45597</v>
      </c>
      <c r="B266" s="126" t="str">
        <f>MONTH(Indice_UCI[[#This Row],[Período]])&amp;YEAR(Indice_UCI[[#This Row],[Período]])</f>
        <v>112024</v>
      </c>
      <c r="C266" s="72">
        <v>80.900000000000006</v>
      </c>
      <c r="D266" s="20">
        <v>82.33</v>
      </c>
      <c r="E266" s="20">
        <v>80.819999999999993</v>
      </c>
    </row>
    <row r="267" spans="1:5" x14ac:dyDescent="0.3">
      <c r="A267" s="70">
        <v>45627</v>
      </c>
      <c r="B267" s="126" t="str">
        <f>MONTH(Indice_UCI[[#This Row],[Período]])&amp;YEAR(Indice_UCI[[#This Row],[Período]])</f>
        <v>122024</v>
      </c>
      <c r="C267" s="72">
        <v>79.06</v>
      </c>
      <c r="D267" s="20">
        <v>76.67</v>
      </c>
      <c r="E267" s="20">
        <v>79.2</v>
      </c>
    </row>
    <row r="268" spans="1:5" x14ac:dyDescent="0.3">
      <c r="A268" s="70">
        <v>45658</v>
      </c>
      <c r="B268" s="126" t="str">
        <f>MONTH(Indice_UCI[[#This Row],[Período]])&amp;YEAR(Indice_UCI[[#This Row],[Período]])</f>
        <v>12025</v>
      </c>
      <c r="C268" s="72">
        <v>78.849999999999994</v>
      </c>
      <c r="D268" s="20">
        <v>88.96</v>
      </c>
      <c r="E268" s="20">
        <v>78.23</v>
      </c>
    </row>
    <row r="269" spans="1:5" x14ac:dyDescent="0.3">
      <c r="A269" s="70">
        <v>45689</v>
      </c>
      <c r="B269" s="126" t="str">
        <f>MONTH(Indice_UCI[[#This Row],[Período]])&amp;YEAR(Indice_UCI[[#This Row],[Período]])</f>
        <v>22025</v>
      </c>
      <c r="C269" s="72">
        <v>79.59</v>
      </c>
      <c r="D269" s="20">
        <v>72.900000000000006</v>
      </c>
      <c r="E269" s="20">
        <v>80</v>
      </c>
    </row>
    <row r="270" spans="1:5" x14ac:dyDescent="0.3">
      <c r="A270" s="70">
        <v>45717</v>
      </c>
      <c r="B270" s="126" t="str">
        <f>MONTH(Indice_UCI[[#This Row],[Período]])&amp;YEAR(Indice_UCI[[#This Row],[Período]])</f>
        <v>32025</v>
      </c>
      <c r="C270" s="72">
        <v>80.25</v>
      </c>
      <c r="D270" s="20">
        <v>73.67</v>
      </c>
      <c r="E270" s="20">
        <v>80.650000000000006</v>
      </c>
    </row>
    <row r="271" spans="1:5" x14ac:dyDescent="0.3">
      <c r="A271" s="70">
        <v>45748</v>
      </c>
      <c r="B271" s="126" t="str">
        <f>MONTH(Indice_UCI[[#This Row],[Período]])&amp;YEAR(Indice_UCI[[#This Row],[Período]])</f>
        <v>42025</v>
      </c>
      <c r="C271" s="72">
        <v>80.48</v>
      </c>
      <c r="D271" s="20">
        <v>78.08</v>
      </c>
      <c r="E271" s="20">
        <v>80.63</v>
      </c>
    </row>
    <row r="272" spans="1:5" x14ac:dyDescent="0.3">
      <c r="A272" s="70">
        <v>45778</v>
      </c>
      <c r="B272" s="126" t="str">
        <f>MONTH(Indice_UCI[[#This Row],[Período]])&amp;YEAR(Indice_UCI[[#This Row],[Período]])</f>
        <v>52025</v>
      </c>
      <c r="C272" s="72">
        <v>81.12</v>
      </c>
      <c r="D272" s="20">
        <v>83.11</v>
      </c>
      <c r="E272" s="20">
        <v>81</v>
      </c>
    </row>
    <row r="273" spans="1:5" x14ac:dyDescent="0.3">
      <c r="A273" s="70">
        <v>45809</v>
      </c>
      <c r="B273" s="126" t="str">
        <f>MONTH(Indice_UCI[[#This Row],[Período]])&amp;YEAR(Indice_UCI[[#This Row],[Período]])</f>
        <v>62025</v>
      </c>
      <c r="C273" s="72">
        <v>83.15</v>
      </c>
      <c r="D273" s="20">
        <v>85.76</v>
      </c>
      <c r="E273" s="20">
        <v>82.99</v>
      </c>
    </row>
    <row r="274" spans="1:5" x14ac:dyDescent="0.3">
      <c r="A274" s="70">
        <v>45839</v>
      </c>
      <c r="B274" s="126" t="str">
        <f>MONTH(Indice_UCI[[#This Row],[Período]])&amp;YEAR(Indice_UCI[[#This Row],[Período]])</f>
        <v>72025</v>
      </c>
      <c r="C274" s="72">
        <v>82.8</v>
      </c>
      <c r="D274" s="20">
        <v>89.32</v>
      </c>
      <c r="E274" s="20">
        <v>82.41</v>
      </c>
    </row>
    <row r="275" spans="1:5" x14ac:dyDescent="0.3">
      <c r="A275" s="70">
        <v>45870</v>
      </c>
      <c r="B275" s="126" t="str">
        <f>MONTH(Indice_UCI[[#This Row],[Período]])&amp;YEAR(Indice_UCI[[#This Row],[Período]])</f>
        <v>82025</v>
      </c>
      <c r="C275" s="72">
        <v>82.63</v>
      </c>
      <c r="D275" s="20">
        <v>88.2</v>
      </c>
      <c r="E275" s="20">
        <v>82.29</v>
      </c>
    </row>
    <row r="276" spans="1:5" x14ac:dyDescent="0.3">
      <c r="A276" s="70">
        <v>45901</v>
      </c>
      <c r="B276" s="126" t="str">
        <f>MONTH(Indice_UCI[[#This Row],[Período]])&amp;YEAR(Indice_UCI[[#This Row],[Período]])</f>
        <v>92025</v>
      </c>
      <c r="C276" s="72">
        <v>82.89</v>
      </c>
      <c r="D276" s="20">
        <v>86.99</v>
      </c>
      <c r="E276" s="20">
        <v>82.64</v>
      </c>
    </row>
    <row r="277" spans="1:5" x14ac:dyDescent="0.3">
      <c r="A277" s="70">
        <v>45931</v>
      </c>
      <c r="B277" s="126" t="str">
        <f>MONTH(Indice_UCI[[#This Row],[Período]])&amp;YEAR(Indice_UCI[[#This Row],[Período]])</f>
        <v>102025</v>
      </c>
      <c r="C277" s="72">
        <v>82.18</v>
      </c>
      <c r="D277" s="20">
        <v>86.03</v>
      </c>
      <c r="E277" s="20">
        <v>81.95</v>
      </c>
    </row>
    <row r="278" spans="1:5" customFormat="1" ht="14.4" x14ac:dyDescent="0.3">
      <c r="A278" s="70">
        <v>45962</v>
      </c>
      <c r="B278" s="231" t="str">
        <f>MONTH(Indice_UCI[[#This Row],[Período]])&amp;YEAR(Indice_UCI[[#This Row],[Período]])</f>
        <v>112025</v>
      </c>
      <c r="C278" s="72">
        <v>79.31</v>
      </c>
      <c r="D278" s="20">
        <v>85.77</v>
      </c>
      <c r="E278" s="20">
        <v>78.92</v>
      </c>
    </row>
    <row r="279" spans="1:5" x14ac:dyDescent="0.3">
      <c r="A279" s="70">
        <v>45992</v>
      </c>
      <c r="B279" s="126" t="str">
        <f>MONTH(Indice_UCI[[#This Row],[Período]])&amp;YEAR(Indice_UCI[[#This Row],[Período]])</f>
        <v>122025</v>
      </c>
      <c r="C279" s="72">
        <v>76.98</v>
      </c>
      <c r="D279" s="20">
        <v>88.73</v>
      </c>
      <c r="E279" s="20">
        <v>76.27</v>
      </c>
    </row>
    <row r="280" spans="1:5" x14ac:dyDescent="0.3">
      <c r="A280" s="70">
        <v>46023</v>
      </c>
      <c r="B280" s="126" t="str">
        <f>MONTH(Indice_UCI[[#This Row],[Período]])&amp;YEAR(Indice_UCI[[#This Row],[Período]])</f>
        <v>12026</v>
      </c>
      <c r="C280" s="72">
        <v>79.63</v>
      </c>
      <c r="D280" s="20">
        <v>89.19</v>
      </c>
      <c r="E280" s="20">
        <v>79.05</v>
      </c>
    </row>
    <row r="281" spans="1:5" x14ac:dyDescent="0.3">
      <c r="A281" s="70">
        <v>46054</v>
      </c>
      <c r="B281" s="126" t="str">
        <f>MONTH(Indice_UCI[[#This Row],[Período]])&amp;YEAR(Indice_UCI[[#This Row],[Período]])</f>
        <v>22026</v>
      </c>
      <c r="C281" s="72">
        <v>79.92</v>
      </c>
      <c r="D281" s="20">
        <v>88.15</v>
      </c>
      <c r="E281" s="20">
        <v>79.42</v>
      </c>
    </row>
    <row r="282" spans="1:5" x14ac:dyDescent="0.3">
      <c r="A282" s="70">
        <v>46082</v>
      </c>
      <c r="B282" s="126" t="str">
        <f>MONTH(Indice_UCI[[#This Row],[Período]])&amp;YEAR(Indice_UCI[[#This Row],[Período]])</f>
        <v>32026</v>
      </c>
      <c r="C282" s="72">
        <v>82.15</v>
      </c>
      <c r="D282" s="20">
        <v>90.99</v>
      </c>
      <c r="E282" s="20">
        <v>81.61</v>
      </c>
    </row>
    <row r="283" spans="1:5" x14ac:dyDescent="0.3">
      <c r="A283" s="70">
        <v>46113</v>
      </c>
      <c r="B283" s="126" t="str">
        <f>MONTH(Indice_UCI[[#This Row],[Período]])&amp;YEAR(Indice_UCI[[#This Row],[Período]])</f>
        <v>42026</v>
      </c>
      <c r="C283" s="72">
        <v>81.66</v>
      </c>
      <c r="D283" s="20">
        <v>88.39</v>
      </c>
      <c r="E283" s="20">
        <v>81.25</v>
      </c>
    </row>
    <row r="284" spans="1:5" x14ac:dyDescent="0.3">
      <c r="A284" s="70">
        <v>46143</v>
      </c>
      <c r="B284" s="126" t="str">
        <f>MONTH(Indice_UCI[[#This Row],[Período]])&amp;YEAR(Indice_UCI[[#This Row],[Período]])</f>
        <v>52026</v>
      </c>
      <c r="C284" s="72">
        <v>82.88</v>
      </c>
      <c r="D284" s="20">
        <v>89.91</v>
      </c>
      <c r="E284" s="20">
        <v>82.45</v>
      </c>
    </row>
    <row r="285" spans="1:5" x14ac:dyDescent="0.3">
      <c r="A285" s="70">
        <v>46174</v>
      </c>
      <c r="B285" s="126" t="str">
        <f>MONTH(Indice_UCI[[#This Row],[Período]])&amp;YEAR(Indice_UCI[[#This Row],[Período]])</f>
        <v>62026</v>
      </c>
      <c r="C285" s="72">
        <v>81.239999999999995</v>
      </c>
      <c r="D285" s="20">
        <v>90.98</v>
      </c>
      <c r="E285" s="20">
        <v>80.650000000000006</v>
      </c>
    </row>
  </sheetData>
  <pageMargins left="0.511811024" right="0.511811024" top="0.78740157499999996" bottom="0.78740157499999996" header="0.31496062000000002" footer="0.31496062000000002"/>
  <drawing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f7d08b6-b4d3-487f-a404-66bce36a3d56">
      <Terms xmlns="http://schemas.microsoft.com/office/infopath/2007/PartnerControls"/>
    </lcf76f155ced4ddcb4097134ff3c332f>
    <TaxCatchAll xmlns="af5481da-7936-4830-bfde-431626c08260" xsi:nil="true"/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9D8BF31C60CAB469C76656FFAB1BF14" ma:contentTypeVersion="17" ma:contentTypeDescription="Crie um novo documento." ma:contentTypeScope="" ma:versionID="6d1e791d15ce9ea53b134b648edfcd5b">
  <xsd:schema xmlns:xsd="http://www.w3.org/2001/XMLSchema" xmlns:xs="http://www.w3.org/2001/XMLSchema" xmlns:p="http://schemas.microsoft.com/office/2006/metadata/properties" xmlns:ns1="http://schemas.microsoft.com/sharepoint/v3" xmlns:ns2="af5481da-7936-4830-bfde-431626c08260" xmlns:ns3="cf7d08b6-b4d3-487f-a404-66bce36a3d56" targetNamespace="http://schemas.microsoft.com/office/2006/metadata/properties" ma:root="true" ma:fieldsID="c6cd5b69ffebf38ef99f89175605d0e2" ns1:_="" ns2:_="" ns3:_="">
    <xsd:import namespace="http://schemas.microsoft.com/sharepoint/v3"/>
    <xsd:import namespace="af5481da-7936-4830-bfde-431626c08260"/>
    <xsd:import namespace="cf7d08b6-b4d3-487f-a404-66bce36a3d56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MediaServiceDateTaken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Location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3" nillable="true" ma:displayName="Propriedades da Política de Conformidade Unificada" ma:hidden="true" ma:internalName="_ip_UnifiedCompliancePolicyProperties">
      <xsd:simpleType>
        <xsd:restriction base="dms:Note"/>
      </xsd:simpleType>
    </xsd:element>
    <xsd:element name="_ip_UnifiedCompliancePolicyUIAction" ma:index="24" nillable="true" ma:displayName="Ação de Interface do Usuário da Política de Conformidade Unificada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f5481da-7936-4830-bfde-431626c0826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b22e6ba8-f0b8-4899-a6a6-3872a8fb9c76}" ma:internalName="TaxCatchAll" ma:showField="CatchAllData" ma:web="af5481da-7936-4830-bfde-431626c082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f7d08b6-b4d3-487f-a404-66bce36a3d5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Marcações de imagem" ma:readOnly="false" ma:fieldId="{5cf76f15-5ced-4ddc-b409-7134ff3c332f}" ma:taxonomyMulti="true" ma:sspId="40f287d0-3547-4ca5-bbd7-dc4ee13a780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B5453FC-BA38-41D0-948A-B10124DF04A8}">
  <ds:schemaRefs>
    <ds:schemaRef ds:uri="http://www.w3.org/XML/1998/namespace"/>
    <ds:schemaRef ds:uri="http://purl.org/dc/terms/"/>
    <ds:schemaRef ds:uri="http://schemas.microsoft.com/office/infopath/2007/PartnerControls"/>
    <ds:schemaRef ds:uri="http://schemas.microsoft.com/office/2006/metadata/properties"/>
    <ds:schemaRef ds:uri="http://purl.org/dc/dcmitype/"/>
    <ds:schemaRef ds:uri="http://schemas.microsoft.com/office/2006/documentManagement/types"/>
    <ds:schemaRef ds:uri="http://schemas.openxmlformats.org/package/2006/metadata/core-properties"/>
    <ds:schemaRef ds:uri="cf7d08b6-b4d3-487f-a404-66bce36a3d56"/>
    <ds:schemaRef ds:uri="af5481da-7936-4830-bfde-431626c08260"/>
    <ds:schemaRef ds:uri="http://purl.org/dc/elements/1.1/"/>
    <ds:schemaRef ds:uri="http://schemas.microsoft.com/sharepoint/v3"/>
  </ds:schemaRefs>
</ds:datastoreItem>
</file>

<file path=customXml/itemProps2.xml><?xml version="1.0" encoding="utf-8"?>
<ds:datastoreItem xmlns:ds="http://schemas.openxmlformats.org/officeDocument/2006/customXml" ds:itemID="{AD0143AE-B885-40F9-84EE-CE5B89D2AB2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79D6186-906A-4C44-8621-98CB041EEC5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f5481da-7936-4830-bfde-431626c08260"/>
    <ds:schemaRef ds:uri="cf7d08b6-b4d3-487f-a404-66bce36a3d5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6f875e12-0f6f-4fff-bdbe-d552254e7653}" enabled="0" method="" siteId="{6f875e12-0f6f-4fff-bdbe-d552254e7653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9</vt:i4>
      </vt:variant>
      <vt:variant>
        <vt:lpstr>Intervalos Nomeados</vt:lpstr>
      </vt:variant>
      <vt:variant>
        <vt:i4>4</vt:i4>
      </vt:variant>
    </vt:vector>
  </HeadingPairs>
  <TitlesOfParts>
    <vt:vector size="13" baseType="lpstr">
      <vt:lpstr>Análises</vt:lpstr>
      <vt:lpstr>MG_series_dessazonalizadas</vt:lpstr>
      <vt:lpstr>MG_series</vt:lpstr>
      <vt:lpstr>Faturamento_MG_setores</vt:lpstr>
      <vt:lpstr>Emprego_MG_setores</vt:lpstr>
      <vt:lpstr>Horas_Trabalhadas_MG_setores</vt:lpstr>
      <vt:lpstr>Massa_Salarial_MG_setores</vt:lpstr>
      <vt:lpstr>Rendimento_Médio_MG_setores</vt:lpstr>
      <vt:lpstr>UCI_MG_setores</vt:lpstr>
      <vt:lpstr>Análises!Area_de_impressao</vt:lpstr>
      <vt:lpstr>Fat.Dessaz</vt:lpstr>
      <vt:lpstr>Fat_Extrativa</vt:lpstr>
      <vt:lpstr>Fat_transformacao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Annelise Rodrigues Fonseca</dc:creator>
  <cp:keywords/>
  <dc:description/>
  <cp:lastModifiedBy>Arthur Augusto Dias de Oliveira</cp:lastModifiedBy>
  <cp:revision/>
  <dcterms:created xsi:type="dcterms:W3CDTF">2018-01-26T10:54:37Z</dcterms:created>
  <dcterms:modified xsi:type="dcterms:W3CDTF">2026-08-06T13:43:47Z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0x01010009D8BF31C60CAB469C76656FFAB1BF14</vt:lpwstr>
  </property>
  <property fmtid="{D5CDD505-2E9C-101B-9397-08002B2CF9AE}" pid="3" name="MediaServiceImageTags">
    <vt:lpwstr/>
  </property>
</Properties>
</file>